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dcmartinez\Desktop\"/>
    </mc:Choice>
  </mc:AlternateContent>
  <xr:revisionPtr revIDLastSave="0" documentId="8_{FA1F9FA5-B60F-477B-9EC0-7B91905D708F}" xr6:coauthVersionLast="47" xr6:coauthVersionMax="47" xr10:uidLastSave="{00000000-0000-0000-0000-000000000000}"/>
  <bookViews>
    <workbookView xWindow="1515" yWindow="1515" windowWidth="21600" windowHeight="11295" tabRatio="810" xr2:uid="{00000000-000D-0000-FFFF-FFFF00000000}"/>
  </bookViews>
  <sheets>
    <sheet name="Tabla Dinámica" sheetId="13" r:id="rId1"/>
    <sheet name="PRODUCTOS TODAS LINEAS  " sheetId="36" r:id="rId2"/>
    <sheet name="LINEA1 MUJERES GUARDIANASPAZ" sheetId="1" r:id="rId3"/>
    <sheet name="LINEA2 SALUD Y BIENESTAR" sheetId="29" r:id="rId4"/>
    <sheet name="LINEA 3 VIDA LIBRE VIOLENCIAS" sheetId="30" r:id="rId5"/>
    <sheet name="LINEA 4 JUSTICIAS" sheetId="32" r:id="rId6"/>
    <sheet name="LINEA 5 PROTECCION TERRITORIO" sheetId="31" r:id="rId7"/>
    <sheet name="LINEA 6 AUTONOMIA ECONOMICA" sheetId="34" r:id="rId8"/>
    <sheet name="LINEA 7 MOVILIDAD HUMANA" sheetId="35" r:id="rId9"/>
    <sheet name="Hoja8" sheetId="10" r:id="rId10"/>
    <sheet name="Hoja10" sheetId="12" r:id="rId11"/>
  </sheets>
  <definedNames>
    <definedName name="_xlnm._FilterDatabase" localSheetId="4" hidden="1">'LINEA 3 VIDA LIBRE VIOLENCIAS'!$A$5:$AA$31</definedName>
    <definedName name="_xlnm._FilterDatabase" localSheetId="5" hidden="1">'LINEA 4 JUSTICIAS'!$A$5:$AA$28</definedName>
    <definedName name="_xlnm._FilterDatabase" localSheetId="6" hidden="1">'LINEA 5 PROTECCION TERRITORIO'!$A$5:$AA$19</definedName>
    <definedName name="_xlnm._FilterDatabase" localSheetId="7" hidden="1">'LINEA 6 AUTONOMIA ECONOMICA'!$A$5:$AA$26</definedName>
    <definedName name="_xlnm._FilterDatabase" localSheetId="8" hidden="1">'LINEA 7 MOVILIDAD HUMANA'!$A$5:$AA$16</definedName>
    <definedName name="_xlnm._FilterDatabase" localSheetId="2" hidden="1">'LINEA1 MUJERES GUARDIANASPAZ'!$A$5:$AA$68</definedName>
    <definedName name="_xlnm._FilterDatabase" localSheetId="3" hidden="1">'LINEA2 SALUD Y BIENESTAR'!$A$5:$AA$13</definedName>
    <definedName name="_xlnm._FilterDatabase" localSheetId="1" hidden="1">'PRODUCTOS TODAS LINEAS  '!$A$5:$AA$167</definedName>
    <definedName name="SegmentaciónDeDatos_ENTIDAD_RESPONSABLE">#N/A</definedName>
    <definedName name="SegmentaciónDeDatos_LINEA_TEMATICA">#N/A</definedName>
    <definedName name="SegmentaciónDeDatos_LINEA_TEMATICA1">#N/A</definedName>
  </definedNames>
  <calcPr calcId="191029"/>
  <pivotCaches>
    <pivotCache cacheId="0" r:id="rId12"/>
    <pivotCache cacheId="1" r:id="rId13"/>
  </pivotCaches>
  <extLst>
    <ext xmlns:x14="http://schemas.microsoft.com/office/spreadsheetml/2009/9/main" uri="{BBE1A952-AA13-448e-AADC-164F8A28A991}">
      <x14:slicerCaches>
        <x14:slicerCache r:id="rId14"/>
        <x14:slicerCache r:id="rId15"/>
        <x14:slicerCache r:id="rId1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28" i="30" l="1"/>
  <c r="S28" i="30" s="1"/>
  <c r="V28" i="30" s="1"/>
  <c r="P124" i="36"/>
  <c r="S124" i="36" s="1"/>
  <c r="V124" i="36" s="1"/>
  <c r="V163" i="36"/>
  <c r="V65" i="1"/>
  <c r="P12" i="35"/>
  <c r="M12" i="35"/>
  <c r="P11" i="35"/>
  <c r="S11" i="35" s="1"/>
  <c r="V11" i="35" s="1"/>
  <c r="P10" i="35"/>
  <c r="S10" i="35" s="1"/>
  <c r="V10" i="35" s="1"/>
  <c r="V46" i="1"/>
  <c r="V39" i="1"/>
  <c r="U39" i="1"/>
  <c r="V20" i="34"/>
  <c r="S20" i="34"/>
  <c r="M20" i="34"/>
  <c r="V13" i="32"/>
  <c r="U13" i="32"/>
  <c r="U20" i="30"/>
  <c r="P20" i="30"/>
  <c r="V20" i="30" s="1"/>
  <c r="U8" i="30"/>
  <c r="P8" i="30"/>
  <c r="V8" i="30" s="1"/>
  <c r="V21" i="1"/>
  <c r="U21" i="1"/>
  <c r="V86" i="36"/>
  <c r="U9" i="35"/>
  <c r="S9" i="35"/>
  <c r="V9" i="35" s="1"/>
  <c r="U8" i="31"/>
  <c r="S8" i="31"/>
  <c r="M8" i="31"/>
  <c r="V8" i="31" s="1"/>
  <c r="U8" i="32"/>
  <c r="S8" i="32"/>
  <c r="P8" i="32"/>
  <c r="M8" i="32"/>
  <c r="V8" i="32" s="1"/>
  <c r="T23" i="30"/>
  <c r="R23" i="30"/>
  <c r="L23" i="30"/>
  <c r="U23" i="30" s="1"/>
  <c r="U19" i="30"/>
  <c r="S19" i="30"/>
  <c r="V19" i="30" s="1"/>
  <c r="U6" i="30"/>
  <c r="S6" i="30"/>
  <c r="V6" i="30" s="1"/>
  <c r="V12" i="35" l="1"/>
  <c r="U149" i="36"/>
  <c r="S149" i="36"/>
  <c r="V149" i="36" s="1"/>
  <c r="V162" i="36"/>
  <c r="U162" i="36"/>
  <c r="U161" i="36"/>
  <c r="S161" i="36"/>
  <c r="P161" i="36"/>
  <c r="M161" i="36"/>
  <c r="V73" i="36"/>
  <c r="U73" i="36"/>
  <c r="U71" i="36"/>
  <c r="S71" i="36"/>
  <c r="P71" i="36"/>
  <c r="M71" i="36"/>
  <c r="V57" i="36"/>
  <c r="U57" i="36"/>
  <c r="U78" i="36"/>
  <c r="S78" i="36"/>
  <c r="P78" i="36"/>
  <c r="U66" i="36"/>
  <c r="S66" i="36"/>
  <c r="V66" i="36" s="1"/>
  <c r="U107" i="36"/>
  <c r="S107" i="36"/>
  <c r="M107" i="36"/>
  <c r="U33" i="36"/>
  <c r="S33" i="36"/>
  <c r="P33" i="36"/>
  <c r="M33" i="36"/>
  <c r="U26" i="36"/>
  <c r="S26" i="36"/>
  <c r="V26" i="36" s="1"/>
  <c r="V21" i="36"/>
  <c r="U21" i="36"/>
  <c r="U20" i="36"/>
  <c r="S20" i="36"/>
  <c r="P20" i="36"/>
  <c r="M20" i="36"/>
  <c r="V161" i="36" l="1"/>
  <c r="V78" i="36"/>
  <c r="V71" i="36"/>
  <c r="V107" i="36"/>
  <c r="V33" i="36"/>
  <c r="V20" i="36"/>
  <c r="V130" i="36"/>
  <c r="V19" i="36"/>
  <c r="E18" i="13"/>
  <c r="M99" i="36"/>
  <c r="U28" i="36"/>
  <c r="P28" i="36"/>
  <c r="V28" i="36" s="1"/>
  <c r="U67" i="36"/>
  <c r="P67" i="36"/>
  <c r="V67" i="36" s="1"/>
  <c r="P150" i="36"/>
  <c r="P151" i="36"/>
  <c r="S151" i="36" s="1"/>
  <c r="P152" i="36"/>
  <c r="M152" i="36"/>
  <c r="V152" i="36" l="1"/>
  <c r="S150" i="36"/>
  <c r="V150" i="36" s="1"/>
  <c r="V151" i="36"/>
  <c r="E192" i="36" l="1"/>
  <c r="P61" i="1" l="1"/>
  <c r="S61" i="1" s="1"/>
  <c r="V61" i="1" s="1"/>
  <c r="V60" i="1"/>
  <c r="V59" i="1"/>
  <c r="V58" i="1"/>
  <c r="V57" i="1"/>
  <c r="V56" i="1"/>
  <c r="V55" i="1"/>
  <c r="V54" i="1"/>
  <c r="V53" i="1"/>
  <c r="V52" i="1"/>
  <c r="U52" i="1"/>
  <c r="S51" i="1"/>
  <c r="P51" i="1"/>
  <c r="M51" i="1"/>
  <c r="V50" i="1"/>
  <c r="S47" i="1"/>
  <c r="P47" i="1"/>
  <c r="M47" i="1"/>
  <c r="V42" i="1"/>
  <c r="V41" i="1"/>
  <c r="V40" i="1"/>
  <c r="U40" i="1"/>
  <c r="U38" i="1"/>
  <c r="P38" i="1"/>
  <c r="S38" i="1" s="1"/>
  <c r="V38" i="1" s="1"/>
  <c r="U37" i="1"/>
  <c r="S37" i="1"/>
  <c r="P37" i="1"/>
  <c r="M37" i="1"/>
  <c r="V36" i="1"/>
  <c r="V35" i="1"/>
  <c r="V34" i="1"/>
  <c r="V33" i="1"/>
  <c r="V32" i="1"/>
  <c r="V31" i="1"/>
  <c r="V30" i="1"/>
  <c r="U29" i="1"/>
  <c r="P29" i="1"/>
  <c r="S29" i="1" s="1"/>
  <c r="V29" i="1" s="1"/>
  <c r="V28" i="1"/>
  <c r="U27" i="1"/>
  <c r="P27" i="1"/>
  <c r="S27" i="1" s="1"/>
  <c r="V27" i="1" s="1"/>
  <c r="V26" i="1"/>
  <c r="U25" i="1"/>
  <c r="P25" i="1"/>
  <c r="S25" i="1" s="1"/>
  <c r="V24" i="1"/>
  <c r="V23" i="1"/>
  <c r="V22" i="1"/>
  <c r="U20" i="1"/>
  <c r="S20" i="1"/>
  <c r="P20" i="1"/>
  <c r="M20" i="1"/>
  <c r="V19" i="1"/>
  <c r="V18" i="1"/>
  <c r="V17" i="1"/>
  <c r="P16" i="1"/>
  <c r="V16" i="1" s="1"/>
  <c r="V15" i="1"/>
  <c r="V14" i="1"/>
  <c r="U13" i="1"/>
  <c r="P13" i="1"/>
  <c r="S13" i="1" s="1"/>
  <c r="U12" i="1"/>
  <c r="P12" i="1"/>
  <c r="S12" i="1" s="1"/>
  <c r="V11" i="1"/>
  <c r="U10" i="1"/>
  <c r="P10" i="1"/>
  <c r="S10" i="1" s="1"/>
  <c r="V10" i="1" s="1"/>
  <c r="V9" i="1"/>
  <c r="U8" i="1"/>
  <c r="P8" i="1"/>
  <c r="U7" i="1"/>
  <c r="P7" i="1"/>
  <c r="V6" i="1"/>
  <c r="V165" i="36"/>
  <c r="V164" i="36"/>
  <c r="U160" i="36"/>
  <c r="P160" i="36"/>
  <c r="V159" i="36"/>
  <c r="V158" i="36"/>
  <c r="V157" i="36"/>
  <c r="V156" i="36"/>
  <c r="P155" i="36"/>
  <c r="O155" i="36"/>
  <c r="R155" i="36" s="1"/>
  <c r="U155" i="36" s="1"/>
  <c r="R154" i="36"/>
  <c r="U154" i="36" s="1"/>
  <c r="P154" i="36"/>
  <c r="P153" i="36"/>
  <c r="S153" i="36" s="1"/>
  <c r="V153" i="36" s="1"/>
  <c r="P148" i="36"/>
  <c r="O148" i="36"/>
  <c r="R148" i="36" s="1"/>
  <c r="U148" i="36" s="1"/>
  <c r="V147" i="36"/>
  <c r="V146" i="36"/>
  <c r="V145" i="36"/>
  <c r="V144" i="36"/>
  <c r="V143" i="36"/>
  <c r="V142" i="36"/>
  <c r="S141" i="36"/>
  <c r="M141" i="36"/>
  <c r="P140" i="36"/>
  <c r="S140" i="36" s="1"/>
  <c r="V140" i="36" s="1"/>
  <c r="P139" i="36"/>
  <c r="V138" i="36"/>
  <c r="V137" i="36"/>
  <c r="V136" i="36"/>
  <c r="V135" i="36"/>
  <c r="V134" i="36"/>
  <c r="V133" i="36"/>
  <c r="S132" i="36"/>
  <c r="V132" i="36" s="1"/>
  <c r="P131" i="36"/>
  <c r="V129" i="36"/>
  <c r="V128" i="36"/>
  <c r="V127" i="36"/>
  <c r="C127" i="36"/>
  <c r="C128" i="36" s="1"/>
  <c r="S126" i="36"/>
  <c r="P126" i="36"/>
  <c r="V125" i="36"/>
  <c r="M123" i="36"/>
  <c r="P123" i="36" s="1"/>
  <c r="S123" i="36" s="1"/>
  <c r="V123" i="36" s="1"/>
  <c r="M122" i="36"/>
  <c r="P122" i="36" s="1"/>
  <c r="P121" i="36"/>
  <c r="S121" i="36" s="1"/>
  <c r="V121" i="36" s="1"/>
  <c r="V119" i="36"/>
  <c r="V118" i="36"/>
  <c r="P117" i="36"/>
  <c r="V116" i="36"/>
  <c r="V115" i="36"/>
  <c r="V114" i="36"/>
  <c r="V113" i="36"/>
  <c r="V112" i="36"/>
  <c r="V111" i="36"/>
  <c r="V110" i="36"/>
  <c r="V109" i="36"/>
  <c r="V108" i="36"/>
  <c r="V106" i="36"/>
  <c r="V105" i="36"/>
  <c r="V104" i="36"/>
  <c r="V103" i="36"/>
  <c r="V102" i="36"/>
  <c r="V101" i="36"/>
  <c r="V100" i="36"/>
  <c r="U100" i="36"/>
  <c r="S99" i="36"/>
  <c r="P99" i="36"/>
  <c r="V98" i="36"/>
  <c r="V97" i="36"/>
  <c r="V96" i="36"/>
  <c r="V95" i="36"/>
  <c r="V94" i="36"/>
  <c r="V93" i="36"/>
  <c r="V92" i="36"/>
  <c r="V91" i="36"/>
  <c r="V90" i="36"/>
  <c r="V89" i="36"/>
  <c r="U89" i="36"/>
  <c r="V88" i="36"/>
  <c r="U88" i="36"/>
  <c r="V85" i="36"/>
  <c r="V84" i="36"/>
  <c r="V83" i="36"/>
  <c r="S87" i="36"/>
  <c r="P87" i="36"/>
  <c r="M87" i="36"/>
  <c r="P82" i="36"/>
  <c r="P81" i="36"/>
  <c r="V80" i="36"/>
  <c r="V79" i="36"/>
  <c r="V77" i="36"/>
  <c r="V76" i="36"/>
  <c r="V75" i="36"/>
  <c r="V74" i="36"/>
  <c r="U74" i="36"/>
  <c r="U72" i="36"/>
  <c r="P72" i="36"/>
  <c r="V70" i="36"/>
  <c r="V69" i="36"/>
  <c r="V68" i="36"/>
  <c r="V65" i="36"/>
  <c r="V64" i="36"/>
  <c r="V63" i="36"/>
  <c r="V62" i="36"/>
  <c r="V61" i="36"/>
  <c r="V60" i="36"/>
  <c r="V59" i="36"/>
  <c r="V58" i="36"/>
  <c r="V56" i="36"/>
  <c r="V55" i="36"/>
  <c r="V54" i="36"/>
  <c r="V53" i="36"/>
  <c r="V52" i="36"/>
  <c r="V51" i="36"/>
  <c r="U50" i="36"/>
  <c r="P50" i="36"/>
  <c r="V49" i="36"/>
  <c r="V48" i="36"/>
  <c r="U47" i="36"/>
  <c r="P47" i="36"/>
  <c r="S47" i="36" s="1"/>
  <c r="V46" i="36"/>
  <c r="U45" i="36"/>
  <c r="P45" i="36"/>
  <c r="S45" i="36" s="1"/>
  <c r="V44" i="36"/>
  <c r="U43" i="36"/>
  <c r="P43" i="36"/>
  <c r="V42" i="36"/>
  <c r="P41" i="36"/>
  <c r="V41" i="36" s="1"/>
  <c r="V40" i="36"/>
  <c r="V39" i="36"/>
  <c r="V38" i="36"/>
  <c r="V37" i="36"/>
  <c r="V36" i="36"/>
  <c r="V35" i="36"/>
  <c r="V34" i="36"/>
  <c r="V31" i="36"/>
  <c r="V29" i="36"/>
  <c r="V27" i="36"/>
  <c r="U25" i="36"/>
  <c r="P25" i="36"/>
  <c r="S25" i="36" s="1"/>
  <c r="V25" i="36" s="1"/>
  <c r="P24" i="36"/>
  <c r="S24" i="36" s="1"/>
  <c r="V24" i="36" s="1"/>
  <c r="V23" i="36"/>
  <c r="V22" i="36"/>
  <c r="V18" i="36"/>
  <c r="V17" i="36"/>
  <c r="P16" i="36"/>
  <c r="V16" i="36" s="1"/>
  <c r="V15" i="36"/>
  <c r="V14" i="36"/>
  <c r="U13" i="36"/>
  <c r="P13" i="36"/>
  <c r="S13" i="36" s="1"/>
  <c r="V13" i="36" s="1"/>
  <c r="U12" i="36"/>
  <c r="P12" i="36"/>
  <c r="S12" i="36" s="1"/>
  <c r="V12" i="36" s="1"/>
  <c r="V11" i="36"/>
  <c r="U10" i="36"/>
  <c r="P10" i="36"/>
  <c r="S10" i="36" s="1"/>
  <c r="V9" i="36"/>
  <c r="U8" i="36"/>
  <c r="P8" i="36"/>
  <c r="U7" i="36"/>
  <c r="P7" i="36"/>
  <c r="V6" i="36"/>
  <c r="P15" i="35"/>
  <c r="S15" i="35" s="1"/>
  <c r="O15" i="35"/>
  <c r="R15" i="35" s="1"/>
  <c r="U15" i="35" s="1"/>
  <c r="R14" i="35"/>
  <c r="U14" i="35" s="1"/>
  <c r="P14" i="35"/>
  <c r="S14" i="35" s="1"/>
  <c r="P13" i="35"/>
  <c r="S13" i="35" s="1"/>
  <c r="V13" i="35" s="1"/>
  <c r="P8" i="35"/>
  <c r="S8" i="35" s="1"/>
  <c r="O8" i="35"/>
  <c r="R8" i="35" s="1"/>
  <c r="U8" i="35" s="1"/>
  <c r="V7" i="35"/>
  <c r="P6" i="35"/>
  <c r="V6" i="35" s="1"/>
  <c r="V25" i="34"/>
  <c r="V24" i="34"/>
  <c r="V23" i="34"/>
  <c r="V22" i="34"/>
  <c r="V21" i="34"/>
  <c r="P19" i="34"/>
  <c r="S19" i="34" s="1"/>
  <c r="V19" i="34" s="1"/>
  <c r="P18" i="34"/>
  <c r="V17" i="34"/>
  <c r="V16" i="34"/>
  <c r="V15" i="34"/>
  <c r="V14" i="34"/>
  <c r="V13" i="34"/>
  <c r="V12" i="34"/>
  <c r="V11" i="34"/>
  <c r="V10" i="34"/>
  <c r="V9" i="34"/>
  <c r="V8" i="34"/>
  <c r="V7" i="34"/>
  <c r="V6" i="34"/>
  <c r="V27" i="32"/>
  <c r="V26" i="32"/>
  <c r="V25" i="32"/>
  <c r="S24" i="32"/>
  <c r="P24" i="32"/>
  <c r="C24" i="32"/>
  <c r="C25" i="32" s="1"/>
  <c r="C26" i="32" s="1"/>
  <c r="V23" i="32"/>
  <c r="V22" i="32"/>
  <c r="V21" i="32"/>
  <c r="V20" i="32"/>
  <c r="V19" i="32"/>
  <c r="V18" i="32"/>
  <c r="V17" i="32"/>
  <c r="V16" i="32"/>
  <c r="V15" i="32"/>
  <c r="V14" i="32"/>
  <c r="V12" i="32"/>
  <c r="V11" i="32"/>
  <c r="V10" i="32"/>
  <c r="V9" i="32"/>
  <c r="V7" i="32"/>
  <c r="V6" i="32"/>
  <c r="V18" i="31"/>
  <c r="V17" i="31"/>
  <c r="V16" i="31"/>
  <c r="S15" i="31"/>
  <c r="V15" i="31" s="1"/>
  <c r="P14" i="31"/>
  <c r="V13" i="31"/>
  <c r="V12" i="31"/>
  <c r="V11" i="31"/>
  <c r="V10" i="31"/>
  <c r="V9" i="31"/>
  <c r="V7" i="31"/>
  <c r="V6" i="31"/>
  <c r="V30" i="30"/>
  <c r="V29" i="30"/>
  <c r="M27" i="30"/>
  <c r="M26" i="30"/>
  <c r="P25" i="30"/>
  <c r="V24" i="30"/>
  <c r="V22" i="30"/>
  <c r="V21" i="30"/>
  <c r="V18" i="30"/>
  <c r="V17" i="30"/>
  <c r="V16" i="30"/>
  <c r="V15" i="30"/>
  <c r="V14" i="30"/>
  <c r="U13" i="30"/>
  <c r="P13" i="30"/>
  <c r="S13" i="30" s="1"/>
  <c r="V13" i="30" s="1"/>
  <c r="V12" i="30"/>
  <c r="V11" i="30"/>
  <c r="V10" i="30"/>
  <c r="V9" i="30"/>
  <c r="V7" i="30"/>
  <c r="V11" i="29"/>
  <c r="V10" i="29"/>
  <c r="P9" i="29"/>
  <c r="S9" i="29" s="1"/>
  <c r="P8" i="29"/>
  <c r="U7" i="29"/>
  <c r="P7" i="29"/>
  <c r="S7" i="29" s="1"/>
  <c r="V7" i="29" s="1"/>
  <c r="P6" i="29"/>
  <c r="M71" i="1" l="1"/>
  <c r="M167" i="36"/>
  <c r="V87" i="36"/>
  <c r="V47" i="1"/>
  <c r="V51" i="1"/>
  <c r="V99" i="36"/>
  <c r="V126" i="36"/>
  <c r="V141" i="36"/>
  <c r="R80" i="36"/>
  <c r="V37" i="1"/>
  <c r="V25" i="1"/>
  <c r="V20" i="1"/>
  <c r="S8" i="1"/>
  <c r="V8" i="1" s="1"/>
  <c r="V12" i="1"/>
  <c r="V13" i="1"/>
  <c r="S7" i="1"/>
  <c r="V7" i="1" s="1"/>
  <c r="S122" i="36"/>
  <c r="V122" i="36" s="1"/>
  <c r="S8" i="36"/>
  <c r="V8" i="36" s="1"/>
  <c r="S7" i="36"/>
  <c r="V7" i="36" s="1"/>
  <c r="V45" i="36"/>
  <c r="S117" i="36"/>
  <c r="V117" i="36" s="1"/>
  <c r="S154" i="36"/>
  <c r="V154" i="36" s="1"/>
  <c r="V10" i="36"/>
  <c r="S43" i="36"/>
  <c r="V43" i="36" s="1"/>
  <c r="V47" i="36"/>
  <c r="S50" i="36"/>
  <c r="V50" i="36" s="1"/>
  <c r="S72" i="36"/>
  <c r="V72" i="36" s="1"/>
  <c r="S82" i="36"/>
  <c r="V82" i="36" s="1"/>
  <c r="S139" i="36"/>
  <c r="V139" i="36" s="1"/>
  <c r="N80" i="36"/>
  <c r="S81" i="36"/>
  <c r="V81" i="36" s="1"/>
  <c r="S131" i="36"/>
  <c r="V131" i="36" s="1"/>
  <c r="S148" i="36"/>
  <c r="V148" i="36" s="1"/>
  <c r="S155" i="36"/>
  <c r="V155" i="36" s="1"/>
  <c r="S160" i="36"/>
  <c r="V160" i="36" s="1"/>
  <c r="V8" i="35"/>
  <c r="V14" i="35"/>
  <c r="M29" i="34"/>
  <c r="S19" i="35"/>
  <c r="M19" i="35"/>
  <c r="V15" i="35"/>
  <c r="S18" i="34"/>
  <c r="V18" i="34" s="1"/>
  <c r="V24" i="32"/>
  <c r="R14" i="32"/>
  <c r="M31" i="32"/>
  <c r="M22" i="31"/>
  <c r="S14" i="31"/>
  <c r="V14" i="31" s="1"/>
  <c r="M16" i="29"/>
  <c r="P16" i="29"/>
  <c r="P26" i="30"/>
  <c r="S26" i="30" s="1"/>
  <c r="P27" i="30"/>
  <c r="S27" i="30" s="1"/>
  <c r="S25" i="30"/>
  <c r="V25" i="30" s="1"/>
  <c r="M34" i="30"/>
  <c r="S8" i="29"/>
  <c r="V8" i="29" s="1"/>
  <c r="S6" i="29"/>
  <c r="V6" i="29" s="1"/>
  <c r="V9" i="29"/>
  <c r="S167" i="36" l="1"/>
  <c r="P167" i="36"/>
  <c r="V19" i="35"/>
  <c r="P19" i="35"/>
  <c r="S22" i="31"/>
  <c r="P29" i="34"/>
  <c r="S29" i="34"/>
  <c r="P31" i="32"/>
  <c r="S31" i="32"/>
  <c r="V31" i="32"/>
  <c r="V27" i="30"/>
  <c r="P22" i="31"/>
  <c r="S34" i="30"/>
  <c r="V26" i="30"/>
  <c r="P34" i="30"/>
  <c r="S16" i="29"/>
  <c r="V16" i="29"/>
  <c r="V167" i="36" l="1"/>
  <c r="V29" i="34"/>
  <c r="V34" i="30"/>
  <c r="V22" i="31"/>
  <c r="V43" i="1" l="1"/>
  <c r="V44" i="1"/>
  <c r="V45" i="1"/>
  <c r="V48" i="1"/>
  <c r="V49" i="1"/>
  <c r="V62" i="1"/>
  <c r="V64" i="1"/>
  <c r="V66" i="1"/>
  <c r="U63" i="1" l="1"/>
  <c r="P63" i="1"/>
  <c r="P71" i="1" s="1"/>
  <c r="S63" i="1" l="1"/>
  <c r="V63" i="1" s="1"/>
  <c r="V67" i="1" l="1"/>
  <c r="U49" i="1" l="1"/>
  <c r="U48" i="1"/>
  <c r="S71" i="1" l="1"/>
  <c r="V71" i="1" l="1"/>
</calcChain>
</file>

<file path=xl/sharedStrings.xml><?xml version="1.0" encoding="utf-8"?>
<sst xmlns="http://schemas.openxmlformats.org/spreadsheetml/2006/main" count="4329" uniqueCount="712">
  <si>
    <r>
      <rPr>
        <b/>
        <sz val="16"/>
        <color rgb="FFFFFFFF"/>
        <rFont val="Calibri Light"/>
        <family val="2"/>
        <scheme val="major"/>
      </rPr>
      <t xml:space="preserve">MATRIZ DE ACCIONES PLAN DE ACCIÓN NACIONAL DE LA RESOLUCIÓN 1325
</t>
    </r>
    <r>
      <rPr>
        <b/>
        <sz val="18"/>
        <color rgb="FFFFFFFF"/>
        <rFont val="Calibri Light"/>
        <family val="2"/>
        <scheme val="major"/>
      </rPr>
      <t>PRODUCTOS ASOCIADOS A LAS ACCIONES DEL PAN1325 TODAS LAS LINEAS TEMATICAS</t>
    </r>
  </si>
  <si>
    <t>PILAR R1325</t>
  </si>
  <si>
    <t>RESULTADOS</t>
  </si>
  <si>
    <t>No.</t>
  </si>
  <si>
    <t>ACCIONES</t>
  </si>
  <si>
    <t>ENTIDAD RESPONSABLE</t>
  </si>
  <si>
    <t>INDICADOR</t>
  </si>
  <si>
    <t>FÓRMULA</t>
  </si>
  <si>
    <t>FECHA DE INICIO</t>
  </si>
  <si>
    <t>FECHA DE FINALIZACIÓN</t>
  </si>
  <si>
    <t>META 2024</t>
  </si>
  <si>
    <t>PRESUPUESTO INDICATIVO</t>
  </si>
  <si>
    <t>META 2025</t>
  </si>
  <si>
    <t>META 2026</t>
  </si>
  <si>
    <t>META CUATRIENIO</t>
  </si>
  <si>
    <t>PRESUPUESTO INDICATIVO TOTAL</t>
  </si>
  <si>
    <t>DEPENDENCIA RESPONSABLE</t>
  </si>
  <si>
    <t>PERSONA RESPONSABLE/ DATOS DE CONTACTO</t>
  </si>
  <si>
    <t>LINEA TEMATICA</t>
  </si>
  <si>
    <t>PRODUCTOS</t>
  </si>
  <si>
    <t>FUENTE</t>
  </si>
  <si>
    <t>PREVENCION</t>
  </si>
  <si>
    <t>1.1.  Capacidades de las mujeres en todas sus diversidades, fortalecidas como constructoras y guardianas de la paz y seguridad a nivel territorial y nacional</t>
  </si>
  <si>
    <t>LINEA TEMÁTICA 1: MUJERES GUARDIANAS DE PAZ Y PARTICIPANTES EN LAS NEGOCIACIONES PARA LA CONSTRUCCIÓN DE LA PAZ Y LA SEGURIDAD EN LOS CONTEXTOS TERRITORIALES URBANOS Y RURALES</t>
  </si>
  <si>
    <t>PROCESOS DE FORMACION MUJERES</t>
  </si>
  <si>
    <t>Eventos de capacitación</t>
  </si>
  <si>
    <t>MinComunicaciones</t>
  </si>
  <si>
    <t>12 intercambios de experiencias de mujeres en reincorporación y mujeres de distintos sectores sociales y de la comunidad, para el encuentro y la reflexión sobre la reconciliación, la convivencia pacífica, la construcción de paz y ejercicios de no repetición que contribuyan a la sostenibilidad de estrategias de reconciliación y la no estigmatización a nivel territorial realizados en 12 departamentos donde se llevan a cabo procesos de reincorporación comunitaria.</t>
  </si>
  <si>
    <t>PARTICIPACION</t>
  </si>
  <si>
    <t xml:space="preserve">Fortalecer las capacidades de las lideresas y colectivos de mujeres en todas sus diversidades para favorecer su capacidad de aportar a la resolución de conflictos territoriales relacionados con la discriminación y las hostilidades horizontales en los contextos del conflicto en zonas urbanas y rurales.  </t>
  </si>
  <si>
    <t>ESAP</t>
  </si>
  <si>
    <t xml:space="preserve">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t>
  </si>
  <si>
    <t xml:space="preserve">Diseñar e implementar escuelas regionales de liderazgo político desde la perspectiva de las mujeres negras, afrocolombianas, raizales y palenqueras en formación política desde el feminismo negro, popular y antimilitarista para la consolidación de procesos de paz. </t>
  </si>
  <si>
    <t>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t>
  </si>
  <si>
    <t>Colombia Compra Eficiente</t>
  </si>
  <si>
    <t xml:space="preserve">Documento orientador para la aplicación de criterios diferenciales y demás aspectos determinantes para la participación de las organizaciones, empresas y emprendimientos de mujeres en en el sistema de compra pública.                  </t>
  </si>
  <si>
    <t>Número de documentos publicados</t>
  </si>
  <si>
    <t>Recursos inversión</t>
  </si>
  <si>
    <t>N/A</t>
  </si>
  <si>
    <t>Subdirección de Gestión Contractual</t>
  </si>
  <si>
    <t>Nohelia del Carmen Zawady
Subdirectora
nohelia.zawady@colombiacompra.gov.co</t>
  </si>
  <si>
    <t xml:space="preserve"> Número de mujeres de organizaciones y emprendimientos de mujeres participantes en capacitaciones sobre el Sistema de Compras y contratación pública.</t>
  </si>
  <si>
    <t>Sumatoria de mujeres de organizaciones y emprendimientos de mujeres participantes</t>
  </si>
  <si>
    <t>Dirección General</t>
  </si>
  <si>
    <t>Ricardo Andrés Pajarito Mondragón
Asesor
ricardo.pajarito@colombiacompra.gov.co</t>
  </si>
  <si>
    <t>Número de criterios ponderables, obligaciones o disposiciones implementadas en MAD adjudicados, que mejoren la empleabilidad, las condiciones laborales o los ingresos de las mujeres.</t>
  </si>
  <si>
    <t>Número de Criterios implementados</t>
  </si>
  <si>
    <t>Subdirección de negocios</t>
  </si>
  <si>
    <t>Guillermo Buenaventura Cruz
Subdirector
guillermo.buenaventura@colombiacompra.gov.co</t>
  </si>
  <si>
    <t>Pasantías Comunicación, Mujer y Ruralidad:
Formación, intercambio de experiencias y creación de contenidos entre colectivos de mujeres rurales. Seis (6) intercambios de experiencias de mujeres que lideran colectivos y procesos de comunicación pertenecientes a comunidades indígenas, afrodescendientes, campesinas y jóvenes provenientes de contextos rurales realizados.</t>
  </si>
  <si>
    <t>Julio</t>
  </si>
  <si>
    <t>Noviembre</t>
  </si>
  <si>
    <t>5 contenidos creados y producidos en las pasantías de Comunicación, Mujer y Ruralidad, 1 por cada departamento priorizado: Pacífico, Meta, Bolívar, Santander y Nariño</t>
  </si>
  <si>
    <t xml:space="preserve"> Grupo Comunicaciones -DACM - Proyecto Comunicación para la paz, territorios para la vida</t>
  </si>
  <si>
    <t>Jaime Conrado - Luisa Fernanda Acosta</t>
  </si>
  <si>
    <t>MinInterior</t>
  </si>
  <si>
    <t xml:space="preserve">Mejorar las capacidades de las lideresas y colectivos LBT y mujeres con discapacidad, en la construcción de políticas públicas, planes de desarrollo y agendas locales sobre paz y seguridad. </t>
  </si>
  <si>
    <t>Mujeres y lideresas LBT vinculadas a proceso de formación en derechos de la Dirección para la Garantía de los Derechos de la Población LGBTIQ+</t>
  </si>
  <si>
    <t>Mujeres con discapacidad vinculadas a procesos participativos para la incidencia política de organizaciones sociales que representan a las personas con discapacidad</t>
  </si>
  <si>
    <t>2.1. Fortalecido y  garantizado el acceso de las mujeres en todas sus diversidades a la salud y bienestar integral y a la salud mental con los enfoques de género, interseccional, diferencial y antirracista.</t>
  </si>
  <si>
    <t xml:space="preserve">LÍNEA TEMÁTICA 2: SALUD Y BIENESTAR INTEGRAL PARA MUJERES Y NIÑAS EN SUS DIVERSIDADES,  INCLUYENDO LAS PRACTICAS ANCESTRALES Y COMUNITARIAS CON ÉNFASIS EN LA SALUD MENTAL PARA LA CONSTRUCCIÓN DE PAZ Y SEGURIDAD. </t>
  </si>
  <si>
    <t>Realizar capacitación en primeros auxilios psicológicos en la que participen las mujeres en todas sus diversidades, priorizando los territorios afectados por el conflicto armado</t>
  </si>
  <si>
    <t>Minsalud</t>
  </si>
  <si>
    <t>Cantidad de eventos de capacitación en primeros auxilios psicológicos, certificables.</t>
  </si>
  <si>
    <t xml:space="preserve"> 16 eventos: 1 en cada sede territorial
</t>
  </si>
  <si>
    <t>RECUPERACIÓN</t>
  </si>
  <si>
    <t xml:space="preserve">5 entidades territoriales anuales </t>
  </si>
  <si>
    <t>3.1. Herramientas implementadas en prevención de violencias basadas en genero contra las mujeres en todas sus diversidades con énfasis en violencia sexual, reproductiva y por prejuicio basada en orientación sexual e identidad y expresión de género diversa,  reclutamiento, desaparición forzada y trata de personas en contextos de conflicto armado.</t>
  </si>
  <si>
    <t>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t>
  </si>
  <si>
    <t xml:space="preserve">Realizar procesos de sensibilización accesibles e incluyentes con las comunidades para ampliar la comprensión de qué es y cómo operan las redes y el delito de trata y de reclutamiento de mujeres, adolescentes, jóvenes y niñas para evitar que estos delitos continúen ocurriendo como una práctica normalizada en los territorios en contexto de conflicto armado urbano y rural. </t>
  </si>
  <si>
    <t>Número de eventos realizados</t>
  </si>
  <si>
    <t xml:space="preserve">Número de capacitaciones realizadas / Número de capacitaciones programadas </t>
  </si>
  <si>
    <t>UBPD</t>
  </si>
  <si>
    <t>4.1. Fortalecidas la Justicia ordinaria y justicia propia de comunidades indígenas  y reducción de la impunidad  de las violencias contra las mujeres en todas sus diversidades en los contextos territoriales de conflicto armado.</t>
  </si>
  <si>
    <t>LÍNEA TEMÁTICA 4: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t>
  </si>
  <si>
    <t>Fortalecer el conocimiento técnico y político de las mujeres en todas sus diversidades en los territorios para profundizar sus capacidades de incidencia frente a las instancias de justicia ordinaria, justicia propia y justicia transicional.  </t>
  </si>
  <si>
    <t xml:space="preserve">Minjusticia </t>
  </si>
  <si>
    <t xml:space="preserve">Apertura del curso virtual sobre "Fortalecimiento de lideresas y defensoras para la materialización del acceso a la justicia de DDHH: Listado de certificados de las personas capacitadas. 
</t>
  </si>
  <si>
    <t>Presupuesto General de la
Nación - PGN</t>
  </si>
  <si>
    <t>Dirección de Justicia Formal (Grupo de fortalecimiento de la justicia con enfoque de genero)</t>
  </si>
  <si>
    <t>Angela Eraso; angela.eraso@minjusticia.gov.co; 3017465170</t>
  </si>
  <si>
    <t>PROTECCION</t>
  </si>
  <si>
    <t xml:space="preserve">Fortalecer las capacidades y la articulación interinstitucional y con la sociedad civil de las entidades del nivel territorial y/o autoridades de la justicia propia de comunidades étnicas que deben garantizar el acceso a la justicia y la atención integral de víctimas de violencia basada en género, violencias políticas, violencia sexual, reproductiva  o violencia por motivos de orientación sexual, expresión e identidad de género en los territorios afectados por el conflicto armado priorizados.  </t>
  </si>
  <si>
    <t>Nombre del indicador: Fortalecimiento de atención integral y acceso a la justicia de violencias de género y violencias por prejuicio 
Hitos:
Hito 1: Desarrollo del proceso de contratación para la implementación de la estrategia Red Justas, con inclusión de un proceso de asistencias técnicas  para el fortalecimiento de las capacidades y la articulación interinstitucional y con la sociedad civil de las entidades del nivel territorial y/o autoridades de la justicia propia que deben garantizarn el acceso a la justicia y la atención integral de víctimas de  violencias de género o violencias por prejuicio, particularmente, violencias sexuales en el marco del conflicto armado, en los territorios priorizados: 15%   
Hito 2: Diseño de la metodología para implementar el proceso de asistencias técnicas para el fortalecimiento de las capacidades y la articulación interinstitucional y con la sociedad civil de las entidades del nivel territorial y/o autoridades de la justicia propia que deben garantizarn el acceso a la justicia y la atención integral de víctimas de  violencias de género o violencias por prejuicio, particularmente, violencias sexuales en el marco del conflicto armado, en los territorios priorizados:15%
Hito 3: Implementación del proceso de asistencias técnicas para el fortalecimiento de las capacidades y la articulación interinstitucional y con la sociedad civil de las entidades del nivel territorial y/o autoridades de la justicia propia que deben garantizaron el acceso a la justicia y la atención integral de víctimas de  violencias de género o violencias por prejuicio, particularmente, violencias sexuales en el marco del conflicto armado, en los territorios priorizados: 70%</t>
  </si>
  <si>
    <t>Gastos de funcionamiento</t>
  </si>
  <si>
    <t>NO APLICA</t>
  </si>
  <si>
    <t>ESTA ACCIÓN FINALIZA EN LA VIGENCIA 2024 CON EL OBJETIVO DE FORTALECER LA FINANCIACIÓN DEL BANCO ALIANZAS JUSTAS.</t>
  </si>
  <si>
    <t xml:space="preserve">Dirección de Justicia Transicional </t>
  </si>
  <si>
    <t>Valeria Quintana Rodriguez, valeriaquintrod@minjusticia.gov.co; 3174920479</t>
  </si>
  <si>
    <t>No DE PROTOCOLOS ·#PREGNTA POR ANGELA ADAPTADOS Y CULTURA LENGUAJE Y DNAMICAS SOCIALES DE CDA CONTEXTO TERRITORIAL</t>
  </si>
  <si>
    <t xml:space="preserve">5.2.  Organizaciones de mujeres en los territorios cuentan con capacidades para afrontar situaciones de confinamiento generadas por los actores armados no estatales y las estructuras del crimen organizado.  </t>
  </si>
  <si>
    <t xml:space="preserve">LÍNEA TEMÁTICA 5: PROTECCIÓN DEL TERRITORIO DE LAS ACCIONES DE GRUPOS ARMADOS E INDUSTRIAS EXTRACTIVAS  GENERADORAS DE VIOLENCIAS CONTRA LAS MUJERES </t>
  </si>
  <si>
    <t>5.3. Mecanismos institucionales y comunitarios implementados para disminuir el impacto en violencias contra las mujeres por situaciones generadas por las industrias extractivas y el cambio climático.</t>
  </si>
  <si>
    <t>Minambiente</t>
  </si>
  <si>
    <t xml:space="preserve">Plan de acción de mujer y ambiente con enfoque regional  formulado e implementado. </t>
  </si>
  <si>
    <t>% de avance del plan de acción / plan de acción formulado e implementado</t>
  </si>
  <si>
    <t>Plan de acción formulado</t>
  </si>
  <si>
    <t>PGN</t>
  </si>
  <si>
    <t>20% del plan de acción de mujer y ambiente con enfoque regional  implementado</t>
  </si>
  <si>
    <t>40% del plan de acción de mujer y ambiente con enfoque regional  implementado</t>
  </si>
  <si>
    <t xml:space="preserve">Subdirección de Educación y Participación. </t>
  </si>
  <si>
    <t>Miguel Angel Julio 
mjulio@minambiente.gov.co</t>
  </si>
  <si>
    <t>6.1.Participación activa de las mujeres en todas sus diversidades en procesos de desarrollo productivo y economía social y solidaria para su autonomía económica, que facilitan su participación en la construcción de paz y seguridad en los territorios urbanos y rurales</t>
  </si>
  <si>
    <t>LÍNEA TEMÁTICA 6:  AUTONOMÍA ECONÓMICA DE LAS MUJERES PARA LA CONSTRUCCIÓN DE PAZ Y SEGURIDAD EN CONTEXTOS TERRITORIALES URBANOS Y RURALES</t>
  </si>
  <si>
    <t>Diseñar e impulsar procesos formativos incluyentes y accesibles que promuevan el fortalecimiento del conocimiento y las prácticas productivas de las mujeres en todas sus diversidades en torno a la soberanía alimentaria, la preservación de la tierra y la utilización de insumos agroecológicos para la preservación alimenticia en los territorios afectados por el conflicto armado</t>
  </si>
  <si>
    <t xml:space="preserve"> SENA - DIRECCIÓN DEL SISTEMA NACIONAL DE FORMACIÓN PARA EL TRABAJO -DSNFT</t>
  </si>
  <si>
    <t xml:space="preserve">Porcentaje de avance en el diseño e implementación de una estrategia para la formación y cualificación de saberes dirigidos a las mujeres en torno a la soberanía alimentaria y la preservación de la tierra </t>
  </si>
  <si>
    <t xml:space="preserve">7.1. Implementadas Estrategias que previenen riesgos e impactos diferenciados en mujeres y niñas en todas sus diversidades, en situación de movilidad humana en  las zonas urbanas y rurales afectadas por el conflicto armado </t>
  </si>
  <si>
    <t>LÍNEA TEMÁTICA 7: MOVILIDAD HUMANA: MUJERES DESPLAZADAS, REFUGIADAS Y MIGRANTES</t>
  </si>
  <si>
    <t xml:space="preserve"> Desarrollar procesos de capacitación a entidades y comunidades  en el tema de búsqueda de personas dadas por desaparecidas en contexto del conflicto armado y posconflicto con enfoque psicosocial, psicoespiritual y garantías de vida para las mujeres en los territorios de frontera.</t>
  </si>
  <si>
    <t>5 de encuentros de pedagogía con enfoque territorial dirigido a grupos de interes para la búsqueda</t>
  </si>
  <si>
    <t>PROCESOS FORMACION INSTITUCIONAL</t>
  </si>
  <si>
    <t>Afianzar los procesos de capacitación a miembros de la Fuerza Pública en los temas relacionados con las masculinidades corresponsables y no violentas, bajo los enfoques interseccional, de género, diferencial, antirracista, por orientación sexual, expresión e identidad de género.</t>
  </si>
  <si>
    <t>Mindefensa</t>
  </si>
  <si>
    <t>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t>
  </si>
  <si>
    <t xml:space="preserve">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t>
  </si>
  <si>
    <t>DAFP</t>
  </si>
  <si>
    <t>Porcentaje de avance en el diseño e implementación del proceso de formación y evaluación en medidas de protección, autoprotección, autocuidado con enfoque territorial, de género,diferencial, antirracista e interseccional.</t>
  </si>
  <si>
    <t xml:space="preserve">% del diseño e implementación del proceso de formación y evaluación. </t>
  </si>
  <si>
    <t xml:space="preserve">Diseño  de manera articulada con las entidades públicas encargadas de la formación y evaluación a servidoras y servidores públicas en medidas de protección, autoprotección y autocuidado  con enfoque territorial, de género,diferencial, antirracista e interseccional y enfoque por orientación sexual, expresión e identidad de género, en los cotextos de conflicto armado.
Corresponde al 50% de la acción  </t>
  </si>
  <si>
    <t>Funcionamiento</t>
  </si>
  <si>
    <t>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
Corresponde al 25% de la acción.</t>
  </si>
  <si>
    <t>Desarrollar el 100% del diseño e implementación del proceso de formación y evaluación en medidas en protección , autoprotección y autocuidado con enfoque territorial, de género,diferencial, antirracista e interseccional y enfoque por orientación sexual, expresión e identidad de género, en los contextos de conflicto armado.</t>
  </si>
  <si>
    <t>Dirección de Empleo Público y Dirección de Gestión del Conocimiento</t>
  </si>
  <si>
    <t xml:space="preserve">Maria Rosa Aguiñada Castañeda
maguinada@funcionpublica.gov.co
3114617355
Adriana Marcela Londoño Cancelado
alondono@funcionpublica.gov.co
 3114972993
</t>
  </si>
  <si>
    <t>Fortalecer la formación a mujeres de las fuerzas militares en temas de ciberseguridad, como acción para la prevención de las violencias de género contra las mujeres en todas sus diversidades en los contextos de afectación por las conflictividades urbanas y rurales.</t>
  </si>
  <si>
    <t>Mincomunicaciones</t>
  </si>
  <si>
    <r>
      <rPr>
        <sz val="12"/>
        <color rgb="FF000000"/>
        <rFont val="Calibri Light"/>
        <family val="2"/>
        <scheme val="major"/>
      </rPr>
      <t xml:space="preserve">
</t>
    </r>
    <r>
      <rPr>
        <sz val="12"/>
        <color rgb="FFFF0000"/>
        <rFont val="Calibri Light"/>
        <family val="2"/>
        <scheme val="major"/>
      </rPr>
      <t xml:space="preserve">
</t>
    </r>
    <r>
      <rPr>
        <sz val="12"/>
        <color rgb="FF000000"/>
        <rFont val="Calibri Light"/>
        <family val="2"/>
        <scheme val="major"/>
      </rPr>
      <t>Diseñar e implementar una formación en el proceso de inducción y reinducción, así como en el Plan de Formación y Capacitación sobre género, sexualidad y derechos de las mujeres en su diversidad, para el funcionariado nacional, departamental, municipal y que se encuentra en el exterior, con el fin de combatir la estigmatización, revictimización y discriminación de las mujeres en todas sus diversidades. Esta formación debe incluir la activación de rutas de protección integral frente a las denuncias de las violencias basadas en género, sexual, reproductiva y por prejuicio contra orientación sexual, expresión e identidad de género y contar con el enfoque antirracista.</t>
    </r>
  </si>
  <si>
    <t xml:space="preserve">Número de servidoras y servidores públicos capacitados semestralmente.
</t>
  </si>
  <si>
    <t xml:space="preserve"># de servidoras y servidores públicos capacitados semestralmente.
</t>
  </si>
  <si>
    <t xml:space="preserve">100 servidoras y servidores capacitados semestralmente en temas de género, sexualdiad y derechos de las mujeres en su diversidad en las entidades públicas.
</t>
  </si>
  <si>
    <t>funcionamiento</t>
  </si>
  <si>
    <t xml:space="preserve"> 200 servidoras y servidores capacitados semestralmente en temas de género, sexualdiad y derechos de las mujeres en su diversidad en las entidades públicas
</t>
  </si>
  <si>
    <t xml:space="preserve"> 500 servidoras y servidores capacitados semestralmente en temas de género, sexualdiad y derechos de las mujeres en su diversidad en las entidades públicas
</t>
  </si>
  <si>
    <t>Dirección de Empleo público</t>
  </si>
  <si>
    <t>Maria Rosa Aguiñada Castañeda
maguinada@funcionpublica.gov.co
3114617355</t>
  </si>
  <si>
    <t>eventos de capacitación</t>
  </si>
  <si>
    <t xml:space="preserve"> 4.1. Fortalecidas la Justicia ordinaria y justicia propia de comunidades indígenas  y reducción de la impunidad  de las violencias contra las mujeres en todas sus diversidades en los contextos territoriales de conflicto armado.</t>
  </si>
  <si>
    <t xml:space="preserve">PROCESOS DE FORMACION  </t>
  </si>
  <si>
    <t xml:space="preserve">Capacitar a comparecientes ante la JEP en el Enfoque de Género en aras  de prevenir la repetición de los hechos y prevenir acciones con daño en los diferentes momentos procesales y actividades de la JEP </t>
  </si>
  <si>
    <t>JEP</t>
  </si>
  <si>
    <t>Número de capacitaciones a comparecientes en Enfoque de Género</t>
  </si>
  <si>
    <t>Número de capacitaciones realizadas</t>
  </si>
  <si>
    <t>Recursos de la Jurisdicción Especial para la Paz.
"Proyecto Fortalecimiento De Las Herramientas Y Estrategias Con Enfoques Diferenciales Para La Participación Efectiva En La Justicia Transicional Y Restaurativa Nacional"</t>
  </si>
  <si>
    <t>Recursos de la Jurisdicción Especial para la Paz.</t>
  </si>
  <si>
    <t xml:space="preserve">Oficina Asesora de Enfoques Diferenciales </t>
  </si>
  <si>
    <t>Eliana Antonio
eliana.antonior@jep.gov.co</t>
  </si>
  <si>
    <t xml:space="preserve">Generar, en el marco del accionar del Centro de Excelencia de Mujeres, Paz y Seguridad que coordina y lidera la Cancillería, espacios de intercambio regionales y globales sobre la agenda de mujeres, paz y seguridad, para fomentar el conocimiento y construcción de buenas prácticas relacionadas con la incorporación del enfoque de género y la participación de las mujeres en los procesos de paz y en todas las fases de consolidación de esta.  </t>
  </si>
  <si>
    <t>Min Relaciones Exteriores</t>
  </si>
  <si>
    <t>INTERCAMBIO DE EXPERIENCIAS</t>
  </si>
  <si>
    <t xml:space="preserve">Fortalecer los modelos de justicia propia indígena desde la perspectiva de las mujeres indígenas en articulación con la  justicia ordinaria ,para la prevención y atención de las violencias basadas en género, la violencia sexual, reproductiva y violencia por prejuicio sobre la orientación sexual, expresión e identidad de género, en contexto del conflicto armado,  a través de diversas estrategias, entre ellas el intercambio experiencias  para el conocimiento sobre los tribunales de mujeres y sus resultados en  otros países     </t>
  </si>
  <si>
    <t>Desde el Grupo de Fortalecimiento a la Justicia Étnica se adelantará el siguiente proyecto: Hito 1: Construcción del proyecto para Realizar el diseño y socialización de lineamientos para la intervención y acceso a la justicia en casos de violencia y conflicto familiar y violencias basadas en género, asegurando la protección integral de los derechos de todas las personas involucradas, en especial las niñas y mujeres indígenas Hito 2: Desarrollo del proceso de contratación para la implementación del proyecto; Hito 3: construcción los lineamientos técnicos y recomendaciones para la atención, trámite y garantía de acceso a la justicia en casos de violencias y conflicto familiar, incorporando elementos para la coordinación interjurisdiccional. Estos documentos se socializarán en territorio con la participación de autoridades y mujeres indígenas.</t>
  </si>
  <si>
    <t>ESTA ACCIÓN FINALIZA EN LA VIGENCIA DE 2024</t>
  </si>
  <si>
    <t>Dirección de Justicia Formal (Grupo de Fortalecimiento de la Justicia Étnica).</t>
  </si>
  <si>
    <t>Mabel Carmona Lozano; mabel.carmona@minjusticia.gov.co; 3132099087</t>
  </si>
  <si>
    <t>Implementar procesos de intercambio de saberes y prácticas sobre soberanía alimentaria, experiencias de economía social y solidaria que realizan las mujeres en todas sus diversidades como mecanismos de resistencia de diversas comunidades en contextos urbanos y rurales de los territorios afectados por el conflicto armado.</t>
  </si>
  <si>
    <t xml:space="preserve">Porcentaje  de avance en la implementación de espacios para el intercambio de saberes, prácticas y experiencias de mujeres en la economía popular </t>
  </si>
  <si>
    <t>CAMPAÑAS</t>
  </si>
  <si>
    <t>Campañas de prevención de prácticas racistas y discriminatorias en el relacionamiento entre las mujeres y las organizaciones como aporte para el fortalecimiento de coaliciones políticas y agendas comunes para la construcción de la paz y la seguridad en los territorios.</t>
  </si>
  <si>
    <t>No. De Campañas contra el racismo y sus efectos en la conformación del poder político institucional y el ejercicio de la ciudadanía de las mujeres de los grupos étnicos.</t>
  </si>
  <si>
    <t xml:space="preserve"> Impulsar una estrategia nacional de pedagogía para la paz dirigida a las comunidades e instituciones educativas, públicas y privadas, para el reconocimiento del rol de las mujeres en todas sus diversidades como constructoras de paz y seguridad, que involucre y posicione los saberes ancestrales y la memoria histórica de las mujeres en relación con el conflicto armado, la violencia sociopolítica, las prácticas de resiliencia y resistencia pacífica, sus experiencias de transformación de conflictos interculturales y la educación popular. Esta estrategia debe articular las organizaciones de base de las mujeres en todas sus diversidades para su implementación. </t>
  </si>
  <si>
    <t>MinEducación</t>
  </si>
  <si>
    <t>Establecimientos educativos que incorporan la formación integral y la educación CRESE (ciudadana, para la reconciliación, antirracista, socioemocional y para el cambio climático) en prácticas pedagógicas basadas en la realidad</t>
  </si>
  <si>
    <t>Sumatoria del número de establecimientos educativos que implementan al menos un proceso de formación integral (artes, deportes, ciencia, tecnología, programación bilingüismo e historia) y la educación CRESE (ciudadana, reconciliación,  socioemocional, antirracista y para el cambio climático)
Tipo de acumulación: Flujo</t>
  </si>
  <si>
    <t>Presupuesto General de la Nación - Inversión</t>
  </si>
  <si>
    <t>Oficina Asesora de Planeación y Finanzas</t>
  </si>
  <si>
    <t>Gabriela Benavides M.
ebenavides@mineducacion.gov.co</t>
  </si>
  <si>
    <t xml:space="preserve">1.2. Participación paritaria e incorporación de la agenda de paz y seguridad de las mujeres en todas sus diversidades y contextos territoriales, fuera y dentro del país, en negociaciones presentes y futuras para la paz y la seguridad.  </t>
  </si>
  <si>
    <t>Apoyar, crear y fortalecer plataformas comunicacionales lideradas por las organizaciones de mujeres en todas sus diversidades, que permitan dar a conocer los avances, las propuestas y los desafíos en la construcción de la paz en los territorios.</t>
  </si>
  <si>
    <t> Implementar estrategias de comunicación y divulgación con medios de comunicación masiva para la transformación de roles y estereotipos de género orientadas a deconstruir la cultura patriarcal y las violencias de género contra las mujeres, con énfasis en la violencia contra las mujeres LBT por prejuicio motivados en su orientación sexual, expresión e identidad de género y la violencia sexual que es utilizada como práctica extendida en contextos de conflicto armado</t>
  </si>
  <si>
    <t>RTVC</t>
  </si>
  <si>
    <t>Producción y emisión de contenidos con énfasis en el rol de los medios en la transformación de roles y estereotipos de género</t>
  </si>
  <si>
    <t>2 (para cada una las vigencias del 2024 al 2034)</t>
  </si>
  <si>
    <t> Poner en marcha estrategias de comunicación y divulgación con medios de comunicación masiva para la transformación de roles y estereotipos de género orientados a deconstruir la cultura patriarcal y las violencias de género contra las mujeres que se organizaron y participaron en política, motivadas por su afiliación ideológica y partidista.</t>
  </si>
  <si>
    <t xml:space="preserve">Realizar un programa especial para la prevención de riesgos que incorpore estrategias de cuidado, seguridad digital y que disponga de herramientas prácticas en los territorios para la prevención de la trata con fines de explotación sexual de niñas y mujeres con énfasis en las mujeres firmantes de paz y sus familias, niñas, adolescentes, jóvenes y mujeres negras, afro, palenqueras y raizales e indígenas y mujeres LBT con enfoque territorial. </t>
  </si>
  <si>
    <t>Número de eventos realizados del programa especial.</t>
  </si>
  <si>
    <t>ICBF</t>
  </si>
  <si>
    <t>Numero de sesiones de participación al comité trata y sensibilizaciones</t>
  </si>
  <si>
    <t>LINEAMIENTOS Y PROTOCOLOS</t>
  </si>
  <si>
    <t>Fortalecer los lineamientos con perspectiva de género para la promoción y protección de los derechos de las mujeres y prevención de violencias basadas en género, violencia sexual y violencia por prejuicio por orientaciones sexuales, expresión e identidad género al interior de las Fuerzas Militares y la Policía Nacional, que permitan velar por la labor de las mujeres en el sector de seguridad y defensa en desarrollo del cumplimiento de la misión constitucional de la Fuerza Pública</t>
  </si>
  <si>
    <t xml:space="preserve">Número de lineamientos y recomendaciones emitidos </t>
  </si>
  <si>
    <t xml:space="preserve">Elaborar, socializar y poner en marcha un documento de lineamientos para la promoción de la equidad y los derechos de las mujeres en la Fuerza Pública. 
 </t>
  </si>
  <si>
    <r>
      <rPr>
        <sz val="12"/>
        <color rgb="FFFF0000"/>
        <rFont val="Calibri Light"/>
        <family val="2"/>
        <scheme val="major"/>
      </rPr>
      <t xml:space="preserve"> 
</t>
    </r>
    <r>
      <rPr>
        <sz val="12"/>
        <color rgb="FF000000"/>
        <rFont val="Calibri Light"/>
        <family val="2"/>
        <scheme val="major"/>
      </rPr>
      <t xml:space="preserve">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t>
    </r>
  </si>
  <si>
    <t>Eventos de socialización</t>
  </si>
  <si>
    <t>Mindefensa - Policía Nacional</t>
  </si>
  <si>
    <t xml:space="preserve">Garantizar procesos de verificación permanentes y determinantes frente a riesgos o eventos de violencia sexual, reproductiva y por prejuicio por orientación sexual, expresión e identidad de género contra las mujeres en todas sus diversidades en el cese al fuego.  </t>
  </si>
  <si>
    <t>Documento de Recomendaciones</t>
  </si>
  <si>
    <t>Diseñar una estrategia de incorporación de las recomendaciones de la Comisión de la Verdad relacionadas con la participación de las mujeres en todas sus diversidades en las transformaciones culturales y sociales para la convivencia, en los procesos de diálogos y negociación de paz presentes y futuros, para garantizar que su experiencia previa en materia de resistencias, juntanzas y organización, contribuyen a la generación de acuerdos para la implementación de medidas de satisfacción y No Repetición.</t>
  </si>
  <si>
    <t xml:space="preserve">No. de contenidos digitales sobre las recomendaciones de la Comision de la Verdad  relacionadas con la participación de las mujeres en todas sus diversidades </t>
  </si>
  <si>
    <t>Asistencias técnicas a entidades para la incorporación del enfoque diferencial en el proceso de modificación de la resolución 0805 realizadas / Asistencias técnicas a entidades para la incorporación del enfoque diferencial en el proceso de modificación de la resolución 0805 solicitadas</t>
  </si>
  <si>
    <t>Consejería Presidencial para los Derechos Humanos y DIH</t>
  </si>
  <si>
    <t xml:space="preserve">Diseñar un protocolo de VBG para la identificación, atención, remisión y seguimiento asociadas a mujeres beneficiarias, titulares y lideresas reclamantes de tierras, desde un enfoque diferencial, de género, psicosocial, seguridad humana y de acción sin daño.  </t>
  </si>
  <si>
    <t>Unidad Administrativa especial de gestión de restitución de tierras despojadas (UAEGRTD)</t>
  </si>
  <si>
    <t>Documento protocolo de VBG para la identificación, atención, remisión y seguimiento asociadas a mujeres beneficiarias, titulares y lideresas reclamantes de tierras</t>
  </si>
  <si>
    <t xml:space="preserve">1 socialización del protocolo de VBG </t>
  </si>
  <si>
    <t xml:space="preserve">Construir lineamientos para poner en marcha o fortalecer los enfoques incluidos en este plan en las instituciones de justicia transicional encargadas de la garantía de los derechos las mujeres víctimas. </t>
  </si>
  <si>
    <t>Lineamientos construidos</t>
  </si>
  <si>
    <t>7.2. Protocolos de articulación institucional con las comunidades étnico territoriales diseñados e implementados para la garantía de derechos de las mujeres refugiadas y migrantes en contexto del conflicto armado</t>
  </si>
  <si>
    <t>1.1. Capacidades de las mujeres en todas sus diversidades fortalecidas como constructoras y guardianas de la paz y seguridad a nivel territorial y nacional</t>
  </si>
  <si>
    <t>PROCESOS ADECUACION INSTITUCIONAL</t>
  </si>
  <si>
    <t>Formalizar el área de asuntos de género del Ministerio de Defensa con el propósito de consolidar el proceso de transversalización del enfoque de género, el enfoque interseccional, étnico y antirracista al interior del Sector y en el quehacer de la Fuerza Pública.</t>
  </si>
  <si>
    <t>Firma del acto administrativo que crea el grupo de asuntos de género</t>
  </si>
  <si>
    <t xml:space="preserve">Impulsar en el sector de defensa el fortalecimiento de roles de las mujeres integrantes de la fuerza pública en función de sus estrategias para el relacionamiento con las mujeres de los distintos territorios y en todas sus diversidades en la perspectiva de paz y la seguridad humana.  
</t>
  </si>
  <si>
    <t xml:space="preserve">Número de espacios de dialogo realizados </t>
  </si>
  <si>
    <t xml:space="preserve">Realizar un proceso de autoevaluación de la implementación del enfoque de género e interseccional al interior de las Fuerzas Militares. </t>
  </si>
  <si>
    <t xml:space="preserve">Número de informes presentados </t>
  </si>
  <si>
    <t>Crear el componente sobre mujeres, paz y seguridad en los observatorios territoriales de género y el Observatorio colombiano de las mujeres para dar cuenta de los procesos puestos en marcha a nivel nacional, departamental, local y en el exterior para la construcción de la paz, y de las acciones y contribuciones de las mujeres. Este componente debe desagregar la información por etnicidad, edad,  discapacidad, orientación sexual, identidad de género y ubicación geográfica.</t>
  </si>
  <si>
    <t>Número de  interlocución realizadas</t>
  </si>
  <si>
    <t xml:space="preserve">Promover la creación de fiscalías y juzgados especializados con enfoque de género, interseccional y étnico, y brindar garantías judiciales para el acceso a la justicia, e investigar y sancionar las violencias basadas en género, violencia política, sexual, reproductiva  o violencia por motivos de orientación sexual, expresión e identidad de género y que los procesos judiciales tengan mayor celeridad   </t>
  </si>
  <si>
    <t>Reforma a la justicia con enfoque de género  Fórmula de medición: 
Hito 1. Construcción de un proyecto de reforma normativa que incluya la creación de fiscalías y juzgados especializados en violencias basadas en género. 50% 
 Hito 2. Presentación del proyecto construido a la Comisión de Reforma a la Justicia para su revisión, validación y potencial radicación ante el Congreso o expedición por la entidad competente 50%</t>
  </si>
  <si>
    <t>No aplica</t>
  </si>
  <si>
    <t>Fomentar la implementación del Enfoque de Género en  proyectos restaurativos que contribuyan a la reparación de los daños específicos de las víctimas de este tipo de violencia ejercida principalmente en contra de mujeres, niñas y población con Orientaciones Sexuales y Expresiones e Identidades de Género Diversas (OSEIGD)</t>
  </si>
  <si>
    <t xml:space="preserve">Documento con recomendaciones y lineamientos para la incorporación del Enfoque de Género en proyectos restaurativos. </t>
  </si>
  <si>
    <t>Número documentos</t>
  </si>
  <si>
    <t>Promover la implementación efectiva de una política interjusticias (ordinaria, propia y transicional) de protección y garantías para el acceso a la justicia de mujeres víctimas de violencia basada en género, violencias políticas, violencia sexual, reproductiva o violencia por motivos de orientación sexual, expresión e identidad de género en contextos de conflicto armado con enfoque de género y derechos de las mujeres, diferencial, antirracista e interseccional</t>
  </si>
  <si>
    <t xml:space="preserve">Desde el Grupo de Fortalecimiento de la Justicia Étnica del Ministerio de Justicia, durante la vigencia 2024, se desarrollará, en conjunto con autoridades indígenas y organizaciones de mujeres indígenas, los lineamientos técnicos y recomendaciones para la atención, trámite y garantía de acceso a la justicia en casos de violencias y conflicto familiar, incorporando elementos para la coordinación interjurisdiccional. Estos documentos se socializarán en territorio con la participación de autoridades y mujeres indígenas. De igual forma, resaltar que el proyecto de ley de coordinación, que reglamenta el art. 246 de la CP, incluye un artículo específico así: "Artículo X. Mujer, familia y Generación. En la coordinación entre la Jurisdicción Especial Indígena y el Sistema de Justicia Nacional, se garantizarán y protegerán todos los derechos de las mujeres, niños, niñas, adolescentes y adultos mayores, conforme a la ley de origen, derecho propio, derecho mayor y a la Constitución Nacional". Se precisa que este proyecto de ley esta en proceso de unificación de propuesta por parte del movimiento indígena y se radicará en la presente vigencia ante el Congreso de la República.  </t>
  </si>
  <si>
    <t>POR EL PRINCIPIO DE ANUALIDAD NO SE ADQUIEREN COMPROMISOS PARA VIGENCIAS MÁS ALLÁ DE LA ACTUAL</t>
  </si>
  <si>
    <t>Fortalecer las rutas étnico raciales con enfoque de género, mujer, familia y generación que incentiva la participación  mujeres, adolescentes,  indígenas, negras, afrocolombianas, palenqueras, raizales y Rrom, lesbianas, bisexuales,mujeres trans,  mujeres  con discapacidad, rurales y urbanas</t>
  </si>
  <si>
    <t xml:space="preserve">Documentos de orientaciones, lineamientos, metodologías para la implementación del Enfoque de Género, Mujer, Familia y Generación.  </t>
  </si>
  <si>
    <t xml:space="preserve">Número de documentos </t>
  </si>
  <si>
    <t xml:space="preserve">5.1. Capacidades fortalecidas de las mujeres en todas sus diversidades para proteger el territorio en contextos con presencia de actores armados no estatales, estructuras de crimen organizado y economías ilegales, en la construcción de la paz y la seguridad. </t>
  </si>
  <si>
    <t>Incorporar el enfoque de género en las operaciones de las Fuerzas Militares y operativos de la Policía Nacional, para garantizar la seguridad de las mujeres en todas sus diversidades.</t>
  </si>
  <si>
    <t>PARTICIPACION Y REPRESENTACION INSTANCIAS TOMA DECISIONES</t>
  </si>
  <si>
    <t xml:space="preserve">
Poner en marcha acciones que fortalezcan el ejercicio del derecho a la participación política y electoral de las mujeres en todas sus diversidades, con énfasis en garantías de acceso en zonas apartadas o afectadas por el conflicto armado.</t>
  </si>
  <si>
    <t>Consejo Nacional Electoral</t>
  </si>
  <si>
    <t>Desarrollar cinco (5) eventos formativos en los municipios de:  Villamaría-Caldas, Puerto Carreño-Vichada, Macarena-Meta, San José del Guaviare-Guaviare, Corozal-Sucre y Villanueva-La Guajira.</t>
  </si>
  <si>
    <t>Garantizar el derecho y las condiciones para la participación política de las mujeres privadas de la libertad en todas sus diversidades por su vinculación a los grupos armados, en procesos de negociación de la paz, sometimiento a la justicia y mecanismos de alternatividad penal. </t>
  </si>
  <si>
    <t>Porcentaje de mujeres privadas de la libertad que participan en procesos de negociación de paz, sometimiento a la justicia y mecanismos de alternatividad penal que tienen acceso a los mecanimos de participación política</t>
  </si>
  <si>
    <t>Garantizar la representación judicial oportuna y efectiva de las víctimas acreditadas, con la incorporación de los enfoques diferenciales de cumplimiento y misionalidad de la JEP, a partir de las órdenes judiciales</t>
  </si>
  <si>
    <t xml:space="preserve">Porcentaje de niñas, mujeres y adolescentes,  indígenas, negras, afrocolombianas, palenqueras, raizales y Rrom, lesbianas, bisexuales,mujeres trans,  mujeres  con discapacidad, rurales y urbanas acreditadas como víctimas ante la JEP que cuentan con representación judicial. </t>
  </si>
  <si>
    <t>N°de niñas, mujeres y adolescentes,  indígenas, negras, afrocolombianas, palenqueras, raizales y Rrom, lesbianas, bisexuales,mujeres trans,  mujeres  con discapacidad, rurales y urbanas con representación judicial / N°de niñas, mujeres y adolescentes,  indígenas, negras, afrocolombianas, palenqueras, raizales y Rrom, lesbianas, bisexuales,mujeres trans,  mujeres  con discapacidad, rurales y urbanas acreditadas como víctimas ante la JEP *100</t>
  </si>
  <si>
    <t xml:space="preserve">Oficina Asesora SAAD Víctimas </t>
  </si>
  <si>
    <t>Promover la participacion de organizaciones de mujeres y de mujeres que ejercen liderazagos, adolescentes,  indígenas, negras, afrocolombianas, palenqueras, raizales y Rrom, lesbianas, bisexuales,mujeres trans,  mujeres  con discapacidad, rurales y urbanas en la Mesa de Asistencia Técnica de Género del Sistema Integral para la Paz (SIP)</t>
  </si>
  <si>
    <t>Número se sesiones de la Mesa de Asistencia Técnica de Género del SIP desarrolladas en articulacion entre JEP y UBPD.</t>
  </si>
  <si>
    <t>Número de sesiones</t>
  </si>
  <si>
    <t>ART -Dirección de sustitución de cultivos de uso ilicito</t>
  </si>
  <si>
    <t xml:space="preserve">Fortalecer la participación e incidencia de las organizaciones de mujeres defensoras de derechos humanos existentes en los territorios, urbanos y rurales, en los consejos de seguridad para que su vocería política y perspectiva feminista, fortalezca la labor de las mujeres en identificación de las configuraciones de los grupos armados en los territorios y afectaciones en la vida de las mujeres en todas sus diversidades. </t>
  </si>
  <si>
    <t>Generar condiciones para la participación efectiva de las mujeres en todas sus diversidades en la construcción de propuestas y alternativas para mitigar los efectos del cambio climático en los territorios y en la seguridad de las mujeres en situaciones de conflicto y post acuerdo, dirigidas a garantizar la protección y el cuidado de la biodiversidad territorial.</t>
  </si>
  <si>
    <t>Porcentaje de avance en el diseño e implementación de una estrategia que contribuya a la generación de  condiciones para la participación efectiva de las mujeres en el marco de la protección y el cuidado de la biodiversidad territorial</t>
  </si>
  <si>
    <t>ASISTENCIA TECNICA</t>
  </si>
  <si>
    <t xml:space="preserve">Prestar orientación técnica a las Entidades Territoriales para la implementación de estrategias que favorezcan el cuidado de la salud mental de las mujeres en todas sus diversidades en contexto de las realidades poblacionales de cada territorio con los enfoques de género, enfoque por orientación sexual, expresión e identidad de género, interseccional, antirracista y diferencial                                                              </t>
  </si>
  <si>
    <t>Número de entidades territoriales que implementan mínimo una estratégia para el cuidado de la salud mental con enfoque étnico y participación de mujeres.</t>
  </si>
  <si>
    <t>BIENES Y SERVICIOS</t>
  </si>
  <si>
    <t>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t>
  </si>
  <si>
    <t>MinCiencias</t>
  </si>
  <si>
    <t>Mujeres científicas liderando proyectos de investigación, desarrollo tecnológico e innovación relacionados con construcción de paz y seguridad en contextos territoriales urbanos y rurales.</t>
  </si>
  <si>
    <t>20 mujeres con formación doctoral y 20 jóvenes investigadoras e innovadoras (40 mujeres en total) liderando 20 Proyectos de investigación, desarrollo tecnológico e innovación relacionados con construcción de paz y seguridad en contextos territoriales urbanos y rurales.</t>
  </si>
  <si>
    <t>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t>
  </si>
  <si>
    <t xml:space="preserve"> Implementar en las instituciones de salud una ruta de valoración y atención en la salud integral a las mujeres en todas sus diversidades, víctimas de todo tipo de violencias en el marco del conflicto armado, entre estas violencia sexual, violencia reproductiva y violencia motivada por la afiliación organizativa y partidista de las mujeres y por la orientación sexual e identidad de género, que atienda las secuelas en su salud física y mental, con enfoque de género, interseccional, étnico y antirracista.</t>
  </si>
  <si>
    <t>Porcentaje de mujeres víctimas de violencias de género con atención en salud física y mental por sospecha de violencia física, psicológica y sexual atendidas dentro la ruta de valoración.</t>
  </si>
  <si>
    <t xml:space="preserve">Reconocer a las mujeres en todas sus diversidades por sus saberes y prácticas ancestrales en salud mental para participar en los procesos de atención en salud mental con mujeres afectadas en el marco del conflicto armado, para que hagan parte de los equipos de respuesta de los CAPS (Centro de Atención Primaria en Salud). </t>
  </si>
  <si>
    <t>Sociedad de Activos Especiales - SAE</t>
  </si>
  <si>
    <t>Dirección de Planeación y Prospectiva</t>
  </si>
  <si>
    <t>Promover el acceso a la justicia inclusiva; a través de la prevención y atención de las violencias basadas en género (VBG); especialmente para mujeres y personas con orientaciones sexuales y de género diversas (OSIGD) asentadas en la ruralidad. Lo anterior, en un marco de atención con enfoque de derechos humanos (EDH) y diferencial de todas las poblaciones”; a partir de la concurrencia de la institucionalidad, los liderazgos comunitarios, las agremiaciones y las organizaciones sociales.</t>
  </si>
  <si>
    <t>Entornos protectores en municipios priorizados: 
1 Diagnóstico Inicial
2 Impactos Diferenciales
 3 Fortalecimiento de Capacidades Ciudadanas
4 Fortalecimiento de la Sociedad Civil
5 Generación de Conocimiento y Conciencia
6 Estrategia Participativa
7 Implementación de la Estrategia</t>
  </si>
  <si>
    <t>100%%</t>
  </si>
  <si>
    <t>Fortalecer, a través de apoyo técnico y financiero, los proyectos de procesos organizativos de base que acompañan a mujeres en sus diversidades en el acceso a la justicia y a otras rutas de atención integral cuando han sido víctimas de basada en género, violencia política, violencia reproductiva, violencia sexual o violencia por prejuicio por orientación sexual, expresión e identidad de género en el marco del conflicto armado. </t>
  </si>
  <si>
    <t xml:space="preserve">Nombre del indicador: Implementación del Banco Alianzas Justas
Hitos:
Hito 1: Desarrollo del proceso de contratación para la implementación de la estrategia Red Justas, con inclusión del banco Alianzas Justas. 15%
Hito 2: Diseño de la estructura administrativa, técnica, operativa y financiera del banco Alianzas Justas. 15%
Hito 3: Implementación del banco Alianzas Justas, como parte de la estrategia Red Justas: 70%
</t>
  </si>
  <si>
    <t>Trasferencias correintes: ATENCION INTEGRAL A LA POBLACION DESPLAZADA EN CUMPLIMIENTO DE LA SENTENCIA T-025 DE 2004 (NO DE PENSIONES) A-03-04-01-012</t>
  </si>
  <si>
    <t>Proyecto de inversión: "MEJORAMIENTO DEL ACCESO A LA JUSTICIA TRANSICIONAL RESTAURATIVA PARA CONTRIBUIR A LA PAZ EN EL TERRITORIO NACIONAL"
Trasferencias correintes: ATENCION INTEGRAL A LA POBLACION DESPLAZADA EN CUMPLIMIENTO DE LA SENTENCIA T-025 DE 2004 (NO DE PENSIONES) A-03-04-01-012</t>
  </si>
  <si>
    <t>Promover estrategias de búsqueda de mujeres en todas sus diversidades víctimas de desaparición forzada en el contexto de persistencia del conflicto armado.</t>
  </si>
  <si>
    <t>Garantizar el acompañamiento psicosocial a las víctimas que participan en actividades
judiciales y espacios restaurativos ante la JEP.</t>
  </si>
  <si>
    <t xml:space="preserve">Porcentaje de niñas, mujeres y adolescentes,  indígenas, negras, afrocolombianas, palenqueras, raizales y Rrom, lesbianas, bisexuales,mujeres trans,  mujeres  con discapacidad, rurales y urbanas acreditadas ante la JEP que cuentan con con acompañamiento psicosocial en las instancias judiciales en las que participan. </t>
  </si>
  <si>
    <t>N°de niñas, mujeres y adolescentes,  indígenas, negras, afrocolombianas, palenqueras, raizales y Rrom, lesbianas, bisexuales,mujeres trans,  mujeres  con discapacidad, rurales y urbanas con acompañamiento psicosocial / N°de niñas, mujeres y adolescentes,  indígenas, negras, afrocolombianas, palenqueras, raizales y Rrom, lesbianas, bisexuales,mujeres trans,  mujeres  con discapacidad, rurales y urbanas que participan en instancias judiciales ante la JEP *100</t>
  </si>
  <si>
    <t xml:space="preserve">Oficina Asesora Atención a víctimas </t>
  </si>
  <si>
    <t xml:space="preserve">Viviana Ferro 
viviana.ferro@jep.gov.co </t>
  </si>
  <si>
    <t xml:space="preserve"> Recuperar, impulsar y circular un archivo oral, escrito, visual, cultural y creativo de la memoria histórica de las experiencias de la lucha, resistencia, permanencia, defensa, aportes al cuidado de la vida en los territorios de las organizaciones de mujeres con asiento en Colombia y en el exterior en todas sus diversidades, para la  construcción  de la seguridad y la paz.</t>
  </si>
  <si>
    <t>Número de iniciativas apoyadas de mujeres que       documenten y narren sus experiencias y las de otras mujeres  víctimas del conflicto, en formatos artísticos y creativos.</t>
  </si>
  <si>
    <t>15 de Agosto de 2024</t>
  </si>
  <si>
    <t>15 de noviembre de 2024</t>
  </si>
  <si>
    <t>12 iniciativas apoyadas</t>
  </si>
  <si>
    <t>Dirección de poblaciones</t>
  </si>
  <si>
    <t>Alba Cecilia Pineda
apinedaa@mincultura.gov.co</t>
  </si>
  <si>
    <t>UARIV</t>
  </si>
  <si>
    <t>Realizar investigación científica para identificar cómo han sido afectadas las mujeres en todas sus diversidades por las industrias extractivistas en los territorios, en contexto de conflicto y posconflicto, con la participación de las mujeres, con enfoque de género, diferencial, antirracista, intergeneracional e interseccional</t>
  </si>
  <si>
    <t>Minciencias</t>
  </si>
  <si>
    <t>Mujeres científicas liderando proyectos de investigación, desarrollo tecnológico e innovación relacionados con protección del territorio de industrias extractivistas generadoras de violencias contra las mujeres en los territorios, para la construcción de paz y seguridad.</t>
  </si>
  <si>
    <t>5 mujeres con formación doctoral y 5 jóvenes investigadoras e innovadoras (10 mujeres en total) liderando 5 Proyectos de investigación, desarrollo tecnológico e innovación relacionados con protección del territorio de industrias extractivistas generadoras de violencias contra las mujeres en los territorios, para la construcción de paz y seguridad.</t>
  </si>
  <si>
    <t xml:space="preserve">Diseñar e implementar procesos incluyentes y accesibles para el desarrollo y fortalecimiento de capacidades de las mujeres en todas sus diversidades, en  economía social y solidaria que promuevan la autonomía, estabilidad económica y empoderamiento de las sobrevivientes de las violencias en los contextos territoriales, urbanos y rurales, afectados por el conflicto armado. </t>
  </si>
  <si>
    <t>MinComerico</t>
  </si>
  <si>
    <t>Número de mujeres víctimas del conflicto fortalecidas en sus procesos de comercialización</t>
  </si>
  <si>
    <t># de Mujeres Victimas atendidas</t>
  </si>
  <si>
    <t>1,000 mujeres víctimas del conflicto fortalecidas</t>
  </si>
  <si>
    <t>Dirección de MiPymes</t>
  </si>
  <si>
    <t>Jose David Quintero - Director de MiPymes</t>
  </si>
  <si>
    <t xml:space="preserve">Porcentaje de avance en el diseño e implementación de una estrategia para el fortalecimiento de la asociatividad de las mujeres en la economía popular </t>
  </si>
  <si>
    <t xml:space="preserve">Impulsar acciones con mujeres jóvenes en todas sus diversidades para la transmisión intergeneracional de los saberes para la protección del territorio, con la incorporación de prácticas ancestrales y sustentables de producción en comunidades urbanas y rurales. </t>
  </si>
  <si>
    <t xml:space="preserve">Implementar estrategias de acompañamiento, apoyo técnico y financiero para el  fortalecimiento productivo de la economía social y solidaria a las mujeres con mayor afectación a sus proyectos de vida por el conflicto armado, en los contextos territoriales urbanos y rurales, con enfoque de género, étnico, antirracista, diferencial, enfoque por orientación sexual expresión e identidad de género, territorial e interseccional como medidas de acción afirmativa para garantizar condiciones de vida digna. </t>
  </si>
  <si>
    <t xml:space="preserve">Porcentaje de avance en el diseño e implementación de una estrategia de acompañamiento y asistencia técnica para mujeres en la economía popular </t>
  </si>
  <si>
    <t xml:space="preserve">Fomentar la participación de las mujeres en todas sus diversidades en la ejecución de proyectos productivos, cofinanciados por la Unidad Administrativa especial de gestión de restitución de tierras despojadas (UAEGRTD) en el marco de órdenes judiciales de restitución de tierra, desagregando por etnia, orientación sexual, identidad de género y condición de discapacidad. </t>
  </si>
  <si>
    <t xml:space="preserve">35%proyectos proyectado representados por mujere en toda sus diversidads. </t>
  </si>
  <si>
    <t>RECUPERACION</t>
  </si>
  <si>
    <t xml:space="preserve">Articular con la Defensoría del Pueblo, el fortalecimiento de las duplas de género que garanticen la atención a las mujeres refugiadas y migrantes en las diversas zonas de frontera con enfoque diferencial, antirracista e interseccional y por orientación sexual, expresión e identidad de género, en territorios afectados por el conflicto armado y post acuerdo. </t>
  </si>
  <si>
    <t xml:space="preserve">Disponer de información, acompañamiento y rutas institucionales que prevengan el riesgo de explotación sexual y laboral de las mujeres en todas sus diversidades, con énfasis en  niñas y adolescentes en situaciones de movilidad humana en zonas de frontera y afectadas por el conflicto armado  y el post acuerdo.       </t>
  </si>
  <si>
    <t xml:space="preserve">Generar condiciones de trabajo digno incluyentes y accesibles para las mujeres en todas sus diversidades en situaciones de movilidad humana, (desplazamiento interno forzado, refugio  y migración) en territorios en donde se ven expuestas a la explotación sexual, laboral y otras formas de instrumentalización de su fuerza de trabajo en el marco de las economías ilegales en el contexto del conflicto armado  y el post acuerdo. </t>
  </si>
  <si>
    <t>Incluir en los protocolos de prevención y atención de Violencia Basada en Género en los puntos de atención a personas migrantes y refugiadas herramientas de identificación y mitigación del riesgo de violencia motivada en la Orientación sexual, expresión e identidad de género de las personas en las diferentes etapas del ciclo migratorio en territorios afectados por el conflicto armado  y post conflicto, con enfoque de género, etnico, interseccional y antirracista.</t>
  </si>
  <si>
    <t>MEDIDAS DE SATISFACCION</t>
  </si>
  <si>
    <t>Impulsar actos de reconocimiento simbólico, en articulación con las organizaciones de mujeres, del impacto de las diferentes formas de violencia sexual, reproductiva y por prejuicio basada en la OSEIG en la vida de las mujeres y las niñas en todas sus diversidades en los territorios por parte de los actores del conflicto armado.</t>
  </si>
  <si>
    <t xml:space="preserve">Mujeres víctimas que acceden a medidas de satisfacción a nivel individual </t>
  </si>
  <si>
    <t>Actos simbólicos y de dignificación implementados con participación de mujeres</t>
  </si>
  <si>
    <t>Articular la atención integral para el confinamiento y la realización de estrategias de sanación por este hecho victimizante con atención psicosocial, psicoespiritual, la identificación de violencias vividas por las mujeres y la reconstrucción del tejido social con la participación de las organizaciones de mujeres en todas sus diversidades, en los contextos territoriales, urbanos y rurales.</t>
  </si>
  <si>
    <t xml:space="preserve">Porcentaje de mujeres víctimas que acceden a la medida de rehabilitación psicosocial individual (en las Estrategias Grupales o en la Estrategia Individual). En este porcentaje se incluyen mujeres víctimas de Delitos contra la libertad e integridad sexual. </t>
  </si>
  <si>
    <t>DIVULGACION PAN1325</t>
  </si>
  <si>
    <t xml:space="preserve">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t>
  </si>
  <si>
    <t>No. De Socializaciones  de resolución 1325 y el plan de acción nacional.</t>
  </si>
  <si>
    <t>Videos de sensibilización</t>
  </si>
  <si>
    <t>Apoyar el alistamiento de  las mujeres indígenas para la territorialización y localización del PAN1325</t>
  </si>
  <si>
    <t>Presentar, conforme a la información suministrada por las demás entidades, el informe  de avances del PAN 1325 frente al Consejo de Seguridad de las Naciones Unidas, de acuerdo con la periodicidad establecida para esto. </t>
  </si>
  <si>
    <t xml:space="preserve">No. De Informes </t>
  </si>
  <si>
    <t>No. De informes presentados por el MRE al Consejo de seguridad</t>
  </si>
  <si>
    <r>
      <rPr>
        <sz val="12"/>
        <color rgb="FF000000"/>
        <rFont val="Calibri Light"/>
        <family val="2"/>
        <scheme val="major"/>
      </rPr>
      <t>Impulsar las etapas procesales en el macrocaso 11 que investiga "Violencia basada en género, violencia sexual, violencia reproductiva, y otros crímenes cometidos por prejuicio basados en la orientación sexual, la expresión y/o identidad de género diversa en el marco del conflicto armado colombiano.</t>
    </r>
    <r>
      <rPr>
        <sz val="12"/>
        <color rgb="FFFF0000"/>
        <rFont val="Calibri Light"/>
        <family val="2"/>
        <scheme val="major"/>
      </rPr>
      <t>*</t>
    </r>
  </si>
  <si>
    <t>*</t>
  </si>
  <si>
    <t>RESUMEN DE PRODUCTOS</t>
  </si>
  <si>
    <t xml:space="preserve">NO. </t>
  </si>
  <si>
    <t>CATEGORIA</t>
  </si>
  <si>
    <t>TOTAL ACCIONES</t>
  </si>
  <si>
    <t xml:space="preserve">PROCESOS DE FORMACION INSTITUCIONAL </t>
  </si>
  <si>
    <t>MATRIZ DE ACCIONES PLAN DE ACCIÓN NACIONAL DE LA RESOLUCIÓN 1325
LINEA TEMÁTICA 1: 
MUJERES GUARDIANAS DE PAZ Y PARTICIPANTES EN LAS NEGOCIACIONES PARA LA CONSTRUCCIÓN DE LA PAZ Y LA SEGURIDAD EN LOS CONTEXTOS TERRITORIALES URBANOS Y RURALES</t>
  </si>
  <si>
    <r>
      <rPr>
        <b/>
        <sz val="16"/>
        <color rgb="FFFFFFFF"/>
        <rFont val="Calibri Light"/>
        <family val="2"/>
        <scheme val="major"/>
      </rPr>
      <t xml:space="preserve">MATRIZ DE ACCIONES PLAN DE ACCIÓN NACIONAL DE LA RESOLUCIÓN 1325
</t>
    </r>
    <r>
      <rPr>
        <b/>
        <sz val="18"/>
        <color rgb="FFFFFFFF"/>
        <rFont val="Calibri Light"/>
        <family val="2"/>
        <scheme val="major"/>
      </rPr>
      <t xml:space="preserve">
LÍNEA TEMÁTICA 2: 
</t>
    </r>
    <r>
      <rPr>
        <b/>
        <sz val="16"/>
        <color rgb="FFFFFFFF"/>
        <rFont val="Calibri Light"/>
        <family val="2"/>
        <scheme val="major"/>
      </rPr>
      <t xml:space="preserve">SALUD Y BIENESTAR INTEGRAL PARA MUJERES Y NIÑAS EN SUS DIVERSIDADES,  
INCLUYENDO LAS PRACTICAS ANCESTRALES Y COMUNITARIAS CON ÉNFASIS EN LA SALUD MENTAL PARA LA CONSTRUCCIÓN DE PAZ Y SEGURIDAD. </t>
    </r>
  </si>
  <si>
    <t>Carolina Silva
carolina.silva@jep.gov.co</t>
  </si>
  <si>
    <t>Servicio de asistencia técnica para la transversalización de los enfoques de género e interseccionalidad</t>
  </si>
  <si>
    <t>Servicio de orientación a casos de violencias contra las mujeres</t>
  </si>
  <si>
    <t>Servicio de asistencia técnica para la educación, emprendimiento y empoderamiento en posiciones de poder y toma decisiones de mujeres</t>
  </si>
  <si>
    <t>Servicio de educación informal</t>
  </si>
  <si>
    <t>Servicio de monitoreo y seguimiento</t>
  </si>
  <si>
    <t>Servicios de información implementado</t>
  </si>
  <si>
    <t>Servicio de apoyo financiero para la promoción de la asociatividad de las mujeres</t>
  </si>
  <si>
    <t>Servicio de asistencia técnica</t>
  </si>
  <si>
    <t>Servicios de apoyo técnico y financiero para la generación de capacidades en evaluación y formulación de proyectos</t>
  </si>
  <si>
    <t>Servicios de asistencia técnica para la elaboración de diagnósticos participativos sobre factores comunitarios en promoción de convivencia, la reintegración y la reconciliación</t>
  </si>
  <si>
    <t>Documentos de evaluación</t>
  </si>
  <si>
    <t>Servicio de asistencia técnica para la articulación de los operadores de los Servicio de justicia</t>
  </si>
  <si>
    <t>Servicio de promoción de la participación social en salud</t>
  </si>
  <si>
    <t xml:space="preserve"> INPEC</t>
  </si>
  <si>
    <t>Número de producciones sonoras realizadas por las mujeres de los medios comunitarios de los pubelos étnicos cuyo contenido se enfoque en cultura de paz.</t>
  </si>
  <si>
    <t>Implementar estrategias comunicativas de organizaciones barriales y comunitarias que fortalezcan la sana convivencia respetando la diversidad con apuesta a la inclusión y reconciliación en las ciudades receptoras de población víctima y migrante.</t>
  </si>
  <si>
    <t>Número de procesos de capcitación técnica que vinculen mujeres pertenecientes a pueblos étnicos en la realización de formaciones para el fortalecimiento de capacidades de comunicación comunitaria.</t>
  </si>
  <si>
    <t>Diseñar y desarrollar estrategias de formación en habilidades digitales que redunde en la reducción de la brecha digital de género y les otorgue a las mujeres herramientas para su vinculación al mercado laboral en los territorios urbanos y rurales en contexto del conflicto armado.</t>
  </si>
  <si>
    <t>Formaciones en Habilidades Digitales dirigidas a Mujeres</t>
  </si>
  <si>
    <t xml:space="preserve">Número de formaciones a mujeres lideresas y defensoras de derechos humanos en  en producción de contenidos audiovisuales </t>
  </si>
  <si>
    <t>MINTRABAJO ORGANIZACIONES SOLIDARIAS</t>
  </si>
  <si>
    <t xml:space="preserve">Fortalecer a las organizaciones de mujeres buscadoras de personas dadas por desaparecidas, lo que incluye sus iniciativas de búsqueda diferencial: colectivas, ancestrales y comunitarias, con énfasis en mujeres víctimas del conflicto armado. </t>
  </si>
  <si>
    <t>Inversión</t>
  </si>
  <si>
    <t>Dirección Técnica de Participación, Contacto con las Víctimas y Enfoques Diferenciales</t>
  </si>
  <si>
    <t>María Teresa Bernal Saavedra
Asesora Dirección General
Tel: 3123593236
mbernals@unidadbusqueda.gov.co</t>
  </si>
  <si>
    <t>Implementar una estrategia de  búsqueda  mujeres lesbianas, bisexuales y trans desaparecidas en el marco y en razón del conflicto armado, que permita la búsqueda diferencial desde el enfoque de género para mujeres LBT y a la garantía del derecho a la búsqueda y la verdad</t>
  </si>
  <si>
    <t xml:space="preserve">Porcentaje de avance en la implementación de la estrategia de búsqueda LBT - Red Arcoíris
</t>
  </si>
  <si>
    <t>No de acciones implementadas de la Estrategia de búsqueda LBT - Red Arcoírirs, sobre el número de acciones a desarrollar</t>
  </si>
  <si>
    <t xml:space="preserve">Estrategia implementada al 100%
</t>
  </si>
  <si>
    <t xml:space="preserve">Implementar una estrategia de documentación, búsqueda e identificación de mujeres lesbianas, bisexuales y transgénero, desaparecidas en el marco y en razón del conflicto armado que permita la búsqueda diferencial desde el enfoque de género para mujeres LBT y a la garantía del derecho a la búsqueda y la verdad </t>
  </si>
  <si>
    <t xml:space="preserve">Acciones afirmativas de contacto y participación de mujeres buscadoras </t>
  </si>
  <si>
    <t xml:space="preserve">Porcentaje de mujeres contactadas en el marco de la estrategia de contacto. </t>
  </si>
  <si>
    <t xml:space="preserve">No de mujeres contactadas sobre el total de contactos </t>
  </si>
  <si>
    <t xml:space="preserve">El 50% de las personas contactadas son mujeres buscadoras
</t>
  </si>
  <si>
    <t>No demujeres que participan en los encuentros de pedagogía con enfoque territorial</t>
  </si>
  <si>
    <t>Total de personas que participaron de los encuentros de pedagogía con enfoque territorial</t>
  </si>
  <si>
    <t>5  encuentros de pedagogía con enfoque territorial dirigido a grupos de interes para la búsqueda</t>
  </si>
  <si>
    <t>15 encuentros de pedagogía con enfoque territorial dirigido a grupos de interes para la búsqueda</t>
  </si>
  <si>
    <t>Oficina Asesora de Comunicaciones y Pedagogía</t>
  </si>
  <si>
    <t>Por Definir</t>
  </si>
  <si>
    <t xml:space="preserve">Oficina de Fomento Regional (GIT de Consenso Social) - MINTIC.   </t>
  </si>
  <si>
    <t>Andrea Caballero Quiroz: acaballeroq@mintic.gov.co"</t>
  </si>
  <si>
    <t>Andrea Caballero Quiroz: acaballeroq@mintic.gov.co".  "Josef Heilbron Lopez: 
jheilbron@mintic.gov.co</t>
  </si>
  <si>
    <t>Oficina de Fomento Regional (GIT de Consenso Social) - MINTIC</t>
  </si>
  <si>
    <t>Josef Heilbron Lopez: 
jheilbron@mintic.gov.co
Andrea Caballero Quiroz: acaballeroq@mintic.gov.co</t>
  </si>
  <si>
    <t>Dirección de Apropiación de TIC- MINTIC</t>
  </si>
  <si>
    <t xml:space="preserve"> 	Yeimi Carina Murcia Yela
ymurciay@mintic.gov.co
Sebastian Kerguelen Degiovanni
skerguelen@mintic.gov.co</t>
  </si>
  <si>
    <t xml:space="preserve">ARN
</t>
  </si>
  <si>
    <t>(%) de avance en la implementación de las acciones dirigidas al fortalecimiento de capacidades y liderazgos de las mujeres excombatientes y lídereses sociales y comunitarias</t>
  </si>
  <si>
    <t>30 sesiones formativas</t>
  </si>
  <si>
    <t>(%) Personas en proceso de reincorporación beneficiadas con proyectos productivos colectivos o individuales desembolsados con asistencia técnica 2024</t>
  </si>
  <si>
    <t xml:space="preserve">20 iniciativas productivas  colectivas de mujeres ingresan a la Estrategia de sostenibilidad y cuentan con un plan de sostenibilidad con recursos asignados. </t>
  </si>
  <si>
    <t>Promover estrategias para la prevención, atención y sanción de las violencias contra las mujeres exintegrantes de las FARC-EP.  Porcentaje de implementación de la estrategia para la prevención, atención y sanción de las violencias contra las mujeres exintegrantes de las FARC-EP</t>
  </si>
  <si>
    <t>UNA ESTRATEGIA PARA LA PREVENCIÓN DE VIOLENCIAS CONTRA MUJERES Y BASADAS EN GÉNERO CONTRA PERSONAS LGBTI, NNA,  Y ACOMPAÑAMIENTO A VÍCTIMAS DE ESTOS TIPOS DE VIOLENCIAS DE LOS PROCESOS MISIONALES DE LA ARN DISEÑADA E IMPLEMENTADA</t>
  </si>
  <si>
    <t>Promover estrategias para la prevención, atención y sanción de las violencias contra las mujeres exintegrantes de las FARC-EP.Porcentaje de implementación de la estrategia para la prevención, atención y sanción de las violencias contra las mujeres exintegrantes de las FARC-EP</t>
  </si>
  <si>
    <t>15 Procesos pedagógicos, artísticos y culturales dirigidos a mujeres firmantes de paz, familiares de personas en reincorporación, mujeres de la comunidad, niñas y adolescentes sobre las sexualidades libres y conscientes; una vida libre de violencias y prevención de la explotación sexual implementados a nivel territorial.</t>
  </si>
  <si>
    <t>Elaboración de una estrategia nacional de experiencias demostrativas para el impulso a la implementación de las medidas de género del Acuerdo de Paz, en reforma rural integral, participación de las organizaciones de las mujeres y seguridad humana que permita el avance en territorios afectados por el conflicto armado.</t>
  </si>
  <si>
    <t>UNIDAD DE IMPLEMENTACION ACUERDO DE PAZ</t>
  </si>
  <si>
    <t>Ministerio de Agricultura y Desarrollo Rural</t>
  </si>
  <si>
    <t>Número de intercambio de saberes y prácticas realizados</t>
  </si>
  <si>
    <t>Número</t>
  </si>
  <si>
    <t>1(1 por semestre)</t>
  </si>
  <si>
    <t>2 (1 por semestre)</t>
  </si>
  <si>
    <t>Dirección de Capacidades Productivas y Generación de Ingresos</t>
  </si>
  <si>
    <t>jose.martinez@minagricultura.gov.co</t>
  </si>
  <si>
    <t xml:space="preserve">Número de mujeres capacitadas y certificadas en municipios PDET </t>
  </si>
  <si>
    <t>2000 mujeres</t>
  </si>
  <si>
    <t xml:space="preserve">2000 mujeres </t>
  </si>
  <si>
    <t xml:space="preserve">8000 mujeres </t>
  </si>
  <si>
    <t>Dirección de la Mujer Rural</t>
  </si>
  <si>
    <t>lady.munoz@minagricultura.gov.co</t>
  </si>
  <si>
    <t xml:space="preserve">Implementar ciclos de formación a los equipos estructuradores de proyectos, evaluadores de iniciativas productivas, y en general, a las direcciones técnicas y dependencias con responsabilidades en el acompañamiento a proyectos productivos de organizaciones de la ACFC y de mujeres rurales, en herramientas aplicadas en cuidado rural, economía del cudiado, masculinidades corresponsables, indicadores y presupuestos con enfoque de género, y demás contenidos de importancia en la estructuración de iniciativas productivas y planteamiento de planes de negocio con enfoque de género </t>
  </si>
  <si>
    <t xml:space="preserve">Número de capacitaciones y/o formaciones realizadas al sector </t>
  </si>
  <si>
    <t>0 (alistamiento de contenidos durante 2024-4)</t>
  </si>
  <si>
    <t>4(1 por trimestre)</t>
  </si>
  <si>
    <t>Dirección de Capacidades Productivas y Generación de Ingresos y Dirección de la Mujer Rural</t>
  </si>
  <si>
    <t>jose.martinez@minagricultura.gov.co
antonia.fajardo@minagricultura.gov.co</t>
  </si>
  <si>
    <t>Realizar jornadas de capacitación y sensibilización con el fin de brindar a las mujeres herramientas que faciliten su  vinculación activa en procesos de participación política y representatividad electoral.</t>
  </si>
  <si>
    <t># de capacitaciones/año</t>
  </si>
  <si>
    <t>Fortalecimiento Centro de Estudios en Democracia y Asuntos Electorales - CEDAE</t>
  </si>
  <si>
    <t>Desarrollar ocho (8) eventos formativos en los municipios de:  San Andrés-San Andrés, Florencia-Caquetá, Leticia-Amazonas, Aguazul-Casanare, Cereté-Córdoba, Puerto Asís-Putumayo, Turbaco-Bolívar y Tumaco-Valle del Cauca.</t>
  </si>
  <si>
    <t>*Presupuesto solicitado a Ministerio de Hacienda, pendiente aprobación del Congreso.</t>
  </si>
  <si>
    <t>Desarrollar ocho (8) eventos formativos en los municipios (por definir).</t>
  </si>
  <si>
    <t>**Rubro contemplado en Marco de Gasto de Mediano Plazo</t>
  </si>
  <si>
    <t>Grupo Interno Género, Etnias y Democracia Inclusiva</t>
  </si>
  <si>
    <t>Lina María Ramírez Pulgarín
grupogedi@cne.gov.co</t>
  </si>
  <si>
    <t>Fortalecer en los espacios territoriales de decisión sobre el uso de los recursos naturales, la participación de las mujeres en todas sus diversidades que trabajan en la mitigación de los riesgos relacionados con la contaminación de aguas, suelos y aire, fumigaciones y contaminación industrial, así como de sus efectos en la salud reproductiva y la soberanía alimentaria de las mujeres, ubicadas en contextos de conflicto armado y posconflicto.</t>
  </si>
  <si>
    <t>MinSalud; Entidades Terrritoriales de Salud;  EAPB, EPSI y IPS</t>
  </si>
  <si>
    <t>MSPS.PROYECTO DE INVERSIÓN</t>
  </si>
  <si>
    <t>DIRECCIÓN DE PROMOCIÓN Y PREVENCIÓN.GRUPO DE SALUD MENTAL</t>
  </si>
  <si>
    <t>SANDRA LILIANA FUENTES</t>
  </si>
  <si>
    <t>Porcentaje de asistencias tecnicas atendidas en MHGAP comunitario</t>
  </si>
  <si>
    <t>Número de asistencias técnicas realizadas /número de asistencias técnicas solicitadas  x 100</t>
  </si>
  <si>
    <t xml:space="preserve">90% de asistencias técnicas atendidas en el año 2024 </t>
  </si>
  <si>
    <t>MinSalud; Entidades Terrritoriales de Salud</t>
  </si>
  <si>
    <t>Mujeres en los territorios afectados por conflicto armado con formación en Primeros Auxilios Psicológicos</t>
  </si>
  <si>
    <t xml:space="preserve">Total  de mujeres  capacitadas en primeros auxilios psicologicos en los territorios afectados por conflicto armado </t>
  </si>
  <si>
    <t>5 entidades territoriales afectadas por conflicto armado  que capacitan mujeres  en primeros auxilios psicológicos</t>
  </si>
  <si>
    <t>Resolución que reglamenta el ejercicio, desempeño y funciones de las/os promotoras/es de salud en el marco del Sistema General de Seguridad Social en Salud o el que haga sus veces, teniendo en cuenta que las funciones que realizará el/la promotor(a) de salud con los grupos étnicos requiere de previo aval de las autoridades ancestrales y/o formas organizativas propias. De igual forma, el/la promotor(a) de salud coordinará con los sabedores y sabedoras ancestrales de cada pueblo y comunidad, las intervenciones de atención a partir de sus usos y costumbres desde el principio de la interculturalidad</t>
  </si>
  <si>
    <t>Una resolucion</t>
  </si>
  <si>
    <t>DIRECCIÓN DE TALENTO HUMANO EN SALUD</t>
  </si>
  <si>
    <t>JOSE ALEXIS MAHECHA</t>
  </si>
  <si>
    <t>DIRECCIÓN DE PROMOCIÓN Y PREVENCIÓN.GRUPO DE SEXUALIDAD DERECHOS SEXUAL Y REPRODUCTIVOS</t>
  </si>
  <si>
    <t>RICARDO LUQUE</t>
  </si>
  <si>
    <t>Identificar los escenarios de riesgo en la salud, relacionados con las condiciones del entorno y las practicas donde habitan, estudian y realizan una ocupación u oficio, donde se encuentran expuestas las mujeres en todas sus diversidades por curso de vida en las zonas rurales; entre ellos, por cultivos de uso ilícito, su erradicación y demás derivados de la operación del Programa de Erradicación de Cultivos Ilícitos Mediante Aspersión Terrestre con glifosato – PECAT, con el propósito de establecer las acciones e intervenciones integrales e integradas desde la Atención Primaria en Salud</t>
  </si>
  <si>
    <t>Minsalud-Subdireccion de Salud Ambiental</t>
  </si>
  <si>
    <t xml:space="preserve">Proporción de Mujeres abordadas desde el PIC con detección de riesgos para la salud relacionados con el desarrollo de ocupaciones y oficios, por cultivos de uso ilícito, su erradicación y demás derivados de la operación del Programa de Erradicación de Cultivos Ilícitos Mediante Aspersión Terrestre con glifosato – PECAT 
HITOS:
1. Elaborar diagnóstico de los riesgos a la salud de las mujeres que desarrollan oficios u ocupaciones relacionados con cultivos de uso ilícito (Agosto 2024-Agosto2025)
2. Intervención de los riesgos identificados en las mujeres que desarrollan oficios y ocupaciones relacionados con cultivos de uso ilícito, desde el PIC (Septiembre 2025 - 2026) </t>
  </si>
  <si>
    <t>Proporcion</t>
  </si>
  <si>
    <t>LEIDY JOHANA MORALES</t>
  </si>
  <si>
    <t>Mujeres con identificación de riesgos canalizadas a servicios sociales o sanitarios desde el PIC.</t>
  </si>
  <si>
    <t>Numero de Mujeres</t>
  </si>
  <si>
    <t>2 contenidos creados y producidos en las pasantías de Comunicación, Mujer y Ruralidad.</t>
  </si>
  <si>
    <t>9 contenidos creados y producidos en las pasantías de Comunicación, Mujer y Ruralidad.</t>
  </si>
  <si>
    <t>Número de Escuelas Taller que ofertan programas de formación en oficios y saberes culturales, y que tienen mujeres entre su población beneficiaria.</t>
  </si>
  <si>
    <t>11 Escuelas Taller que ofertan programas de formación en oficios y saberes culturales, y que tienen mujeres entre su población beneficiaria.</t>
  </si>
  <si>
    <t xml:space="preserve">Programa Nacional de Escuelas taller. Este grupo depende de la dirección de patrimonio. </t>
  </si>
  <si>
    <t>Número de Escuelas Taller que ejecutan los módulos de formación en cultura de paz, con énfasis en las competencias humanas y de resolución de conflictos a nivel intrapersonal, interpersonal y comunitario.</t>
  </si>
  <si>
    <t>11 Escuelas Taller que ejecutan los módulos de formación en cultura de paz, con énfasis en las competencias humanas y de resolución de conflictos a nivel intrapersonal, interpersonal y comunitario</t>
  </si>
  <si>
    <t>Programa Nacional de Escuelas taller. Este grupo depende de la dirección de patrimonio</t>
  </si>
  <si>
    <t>Número de personas beneficiadas</t>
  </si>
  <si>
    <t xml:space="preserve">Número de mujeres beneficiadas de los programas de emprendimiento o empleabilidad de los centros intégrate. 
</t>
  </si>
  <si>
    <t>45.000 mujeres</t>
  </si>
  <si>
    <t xml:space="preserve">Fondo para la Superación de Brechas
</t>
  </si>
  <si>
    <t xml:space="preserve">Dirección para la Población Migrante
</t>
  </si>
  <si>
    <t>Liliana Morales Hurtado</t>
  </si>
  <si>
    <t xml:space="preserve">Rutas de atención para prevenir y atender violencias a la población migrante
</t>
  </si>
  <si>
    <t xml:space="preserve">Rutas conformadas por la Dirección para la Población Migrante de orden nacional
</t>
  </si>
  <si>
    <t xml:space="preserve">Número de personas atendidas en los Centros De Atención al Migrante con enfoque de género, étnico, interseccional para la prevención y atención de las Violencias Basadas en Género. </t>
  </si>
  <si>
    <t xml:space="preserve">Número de mujeres atendidas en los Centros De Atención al Migrante con enfoque de género, étnico, interseccional para la prevención y atención de las Violencias Basadas en Género. </t>
  </si>
  <si>
    <t>TOTAL</t>
  </si>
  <si>
    <t>Brindar asisistencia técnica en MHGAP comunitario a las entidades terriitoriales de salud que lo  soliciten al Ministerio de Salud, en la que participen las mujeres en todas sus diversidades priorizando los territorios afectados por el conflicto armado.</t>
  </si>
  <si>
    <t>No. de intercambio de experiencias  de tribunales o cortes de derechos humanos de las mujeres de otros países</t>
  </si>
  <si>
    <t>No. De lineamientos para la promoción de la equidad y los derechos de las mujeres en la Fuerza Pública.</t>
  </si>
  <si>
    <t>Asistencia tecnica para la incorporación del enfoque de género en los espacios de interlocución generados por el Ministerio de Defensa</t>
  </si>
  <si>
    <t xml:space="preserve">Estructurar e implementar proyectos productivos, incluyentes de las mujeres en todas sus diversidades, que aporten a la autonomía, estabilidad económica y empoderamiento de las mujeres rurales en municipios PDET.  </t>
  </si>
  <si>
    <t>ART - DEEP</t>
  </si>
  <si>
    <t xml:space="preserve">Implementación de proyectos productivos que impulsan la autonomía económica de las mujeres en la ruralidad. </t>
  </si>
  <si>
    <t xml:space="preserve"> No.  Proyectos productivos </t>
  </si>
  <si>
    <t>10 proyectos productivos que fortalecen la autonomía económica de las mujeres rurales implementados.</t>
  </si>
  <si>
    <t>FCP</t>
  </si>
  <si>
    <t>Dirección de Estructuración y Ejecución de Proyectos</t>
  </si>
  <si>
    <t>Lilian Yaneth Rodriguez - Lilian.Rodriguez@renvacionterritorio.gov                                 María Victoria Campo Daza - Maria.campo@renovacionterritorio.gov.co</t>
  </si>
  <si>
    <t>Ejecución sujeta a la asignación, efectiva, de los recursos 2024</t>
  </si>
  <si>
    <t>Ofrecer programas de formación en habilidades digitales por medio de oferta cerrada dirigida a mujeres en contexto de conflicto armado, que permitan reducir la brecha digital de género y les otorgue a las mujeres herramientas para su vinculación al mercado laboral en los territorios urbanos y rurales</t>
  </si>
  <si>
    <t>No. de programas de formación en  habilidades digitales dirigidos a mujeres en contexto del conflicto armado</t>
  </si>
  <si>
    <t>Sumatoria de porgramas en habilidades digitales dirigidos a mujeres en contexto del conflicto armado.</t>
  </si>
  <si>
    <t>12/31/2026</t>
  </si>
  <si>
    <t>Dirección de Formación Profesional</t>
  </si>
  <si>
    <t>Janeth Adriana Marino Cepeda &lt;jmarino@sena.edu.co&gt;</t>
  </si>
  <si>
    <t>Número de mujeres vinculadas a organizaciones campesinas, participantes de acciones de formación cofinanciadas por el  pograma Formación Especializado Eonomía Campesina del SENA en los territorios afectados por el conflicto armado</t>
  </si>
  <si>
    <t>Número de mujeres vinculadas</t>
  </si>
  <si>
    <t>Dirección del Sistema Nacional de Formación para el Trabajo/ Grupo de Gestión para la Productividad y la Competitividad</t>
  </si>
  <si>
    <t>Rusby Cecilia Vargas Almeida  - Coordinadora Grupo de Gestión para la Productividad y la Competitividad</t>
  </si>
  <si>
    <t xml:space="preserve">Mujeres formadas en torno a la soberanía alimentaria y agroecología </t>
  </si>
  <si>
    <t>Numero de Mujeres atendidas en la formación</t>
  </si>
  <si>
    <t>Dirección del Sistema Nacional de Formación para el Trabajo/ Grupo Nacional de Atención Integral, Diferencial e Incluyente a la Economía Campesina- CampeSENA</t>
  </si>
  <si>
    <t>Carlos Arturo Gamba Castillo - Coordinador Grupo Nacional de Atención Integral, Diferencial e Incluyente a la Economía Campesina- CampeSENA</t>
  </si>
  <si>
    <t>Protocolo de Género para nuevos modelos y proyectos alternativos de sustitución voluntaria de cultivos ilícitos actualizado, a partir de las acciones establecidas por el Gobierno Nacional en la construcción de la paz y la seguridad.</t>
  </si>
  <si>
    <t xml:space="preserve">Protocolo de Género actualizado </t>
  </si>
  <si>
    <t>Recursos de funcionamiento</t>
  </si>
  <si>
    <t>Informe de implementación del Protocolo de Género elaborado</t>
  </si>
  <si>
    <t xml:space="preserve">Dirección de Sustitución de Cultivos de Uso Ilícito </t>
  </si>
  <si>
    <t>Impulsar la creación del componente sobre mujeres, paz y seguridad en los observatorios territoriales de derechos humanos.</t>
  </si>
  <si>
    <t>Mapeo de actores de los observaotorios que hacen parte de la Red Nacional de Observatorios de Derechos Humanos y Derecho Internaiconal Humanitario - RODHI, que manifiesten interés en la creación del componente mujeres, paz y seguridad</t>
  </si>
  <si>
    <t>Directorio de Observatorios pertenecientes a la RODHI -  Número de observatorios</t>
  </si>
  <si>
    <t>Recursos de funcionamiento DAPRE</t>
  </si>
  <si>
    <t>Observatorio DDHH Consejería Presidencial para los DDHH y DIH</t>
  </si>
  <si>
    <t>Oscar González - 3112807313</t>
  </si>
  <si>
    <t>Brindar asistencia técnica mediante la incorporación  del componente mujeres, paz y seguridad en los nodos territoriales de la Red Nacional de Observatorios de Derechos Humanos y Derecho Internacional Humanitario, priorizados para los siguientes departamentos: Putumayo, Sucre, Bolívar, Antioquia, Nariño, Chocó, Norte de Santander y Cauca.</t>
  </si>
  <si>
    <t>Número de asistencias</t>
  </si>
  <si>
    <t>Recursos de funcionamiento DAPRE*</t>
  </si>
  <si>
    <t xml:space="preserve">*Observación: se requiere apoyo económico de cooperación para las asistencias en territorio o para reunir a los observatorios de diferentes territorios en un solo espacio. No esta incluido en el presupuesto actual. </t>
  </si>
  <si>
    <t>Número de espacios de diálogo e intercambio de experiencias diseñados, implementados (Asambleas Populares, las Ollas comunitarias, círculos de palabra de acuerdo a los mecanismos presentados en el documento de Modelos de Participación del Comité Nacional de Participación), en la construcción de las agendas de transformaciones para la paz, en el marco de los acuerdos y procesos de paz que adelanta el gobierno.</t>
  </si>
  <si>
    <t xml:space="preserve">Sumatoria de espacios de diálogo e intercambio de experiencias </t>
  </si>
  <si>
    <t>Agosto 5 de 2024</t>
  </si>
  <si>
    <t>Diciembre 15 de 2024</t>
  </si>
  <si>
    <t>Recursos funcionamiento, Fondo Paz</t>
  </si>
  <si>
    <t>OCCP - Equipo Enfoque Poblacional y Diferencial</t>
  </si>
  <si>
    <t>Melissa Camargo - melissacamargo@presidencia.gov.co
Johana Sandoval R. johanasandoval@presidencia.gov.co</t>
  </si>
  <si>
    <t>OCCP</t>
  </si>
  <si>
    <t xml:space="preserve">Número de informes acompañados de actas, ayudas de memoria y/o documentos desarrollados a partir de reuniones internas e interinstitucionales. </t>
  </si>
  <si>
    <t xml:space="preserve">Sumatoria de informes mensuales  </t>
  </si>
  <si>
    <t>Agosto de 2024</t>
  </si>
  <si>
    <t>Diciembre de 2024</t>
  </si>
  <si>
    <t>Actividades en el marco de las funciones de la OCCP</t>
  </si>
  <si>
    <t>Actividades en el marco de las funciones de la OCCP.</t>
  </si>
  <si>
    <t>Agosto de 2025</t>
  </si>
  <si>
    <t>Diciembre de 2025</t>
  </si>
  <si>
    <t>PRESUPUESTO INDICATIVO 2024</t>
  </si>
  <si>
    <t>PRESUPUESTO INDICATIVO 2025</t>
  </si>
  <si>
    <t>PRESUPUESTO INDICATIVO 2026</t>
  </si>
  <si>
    <t>Total general</t>
  </si>
  <si>
    <t>P.I. 2024</t>
  </si>
  <si>
    <t>P.I. 2025</t>
  </si>
  <si>
    <t>P.I. 2026</t>
  </si>
  <si>
    <t>PRODUCTO</t>
  </si>
  <si>
    <t>N° de mujeres  privadas de la libertad que participan en procesos de negociación de paz / N° de posibles  mujeres  privadas de la libertad que pueden participan en procesos de negociación de paz</t>
  </si>
  <si>
    <t>Gastos de personal</t>
  </si>
  <si>
    <t>Oficina de Planeación y grupo de Derechos Humanos</t>
  </si>
  <si>
    <t>Leonel Rios Soto 3013188496 leonel.rios@inpec.gov.co</t>
  </si>
  <si>
    <t>Min culturas</t>
  </si>
  <si>
    <t>Dayan Nicholls 3144849346
dnicholls@mincultura.gov.co</t>
  </si>
  <si>
    <t xml:space="preserve">N° de organizaciones solidarias fomentadas, lideradas por mujeres  
</t>
  </si>
  <si>
    <t xml:space="preserve"> Sumatoria de organizaciones solidarias fomentadas, lideradas por mujeres</t>
  </si>
  <si>
    <t>Direccion de desarrollo</t>
  </si>
  <si>
    <t>Laura Gineth Restrepo
direccion.desarrollo@unidadsolidaria.gov.co</t>
  </si>
  <si>
    <t>Número de reuniones con otros países de la región</t>
  </si>
  <si>
    <t>Reuniones realizadas</t>
  </si>
  <si>
    <t>Proyecto de inversión, BPIN202300000000435</t>
  </si>
  <si>
    <t>GIT PEF y Asuntos de Género</t>
  </si>
  <si>
    <t>Diana Maria Parra Romero
diana.parrar@cancilleria.gov.co</t>
  </si>
  <si>
    <t>Informe elaborado</t>
  </si>
  <si>
    <t xml:space="preserve">Dirección DDHH y DIH </t>
  </si>
  <si>
    <t xml:space="preserve">Karen Pineda Mejía - Coordinadora Grupo Instrucción y Cooperación 
Karen.pineda@mindefensa.gov.co </t>
  </si>
  <si>
    <t xml:space="preserve">Cooperación Internacional </t>
  </si>
  <si>
    <t>Porcentaje de proyectos productivos cofinanciados representados por mujeres</t>
  </si>
  <si>
    <t xml:space="preserve">N° de proyectos productivos representados por mujeres cofinanciados en la vigencia sobre numero total de proyectos productivos cofinanciados  en la vigencia </t>
  </si>
  <si>
    <t>31/12/2024</t>
  </si>
  <si>
    <t xml:space="preserve">35% proyectos productivos representados por mujeres en toda sus diversidades. 
</t>
  </si>
  <si>
    <t>Grupo Fondo de Restitución de Tierras y Territorios</t>
  </si>
  <si>
    <t>Henry Durán
Correo: henry.duran@urt.gov.co</t>
  </si>
  <si>
    <t xml:space="preserve">2 socialización del protocolo de VBG </t>
  </si>
  <si>
    <t>5 Socializaciones del protocolo</t>
  </si>
  <si>
    <t>John Jairo Rincon Garcia
DirectorT écnico Social</t>
  </si>
  <si>
    <t>john.rincon@urt.gov.co</t>
  </si>
  <si>
    <t xml:space="preserve">En el marco del memorando de entendimiento entre Colombia y Kenia y los acuerdos llegados en la  Nota Conceptual del  proyecto  "atención, prevención, investigación y judicialización de violencias basadas en género: Intercambio de experiencias entre Kenia y Colombia"  perfeccionada en 2024, el Ministerio de Justicia y el Derecho (MJD) va a: Hito 1. Realizar al menos 2 sesiones virtuales de trabajo con el equipo técnico del Estado de Kenia dirigidas al fortalecimiento de los mecanismos de acceso a la justicia de las mujeres víctimas de violencia de género en Colombia y Kenia 30%; Hito 2. Desarrollar 1 encuentro presencial con el equipo técnico de Kenia con el mismo objetivo mencionado para el hito 1 30%;  Hito 3. Elaborar 1 documento de recomendaciones dirigido a las autoridades del sector justicia colombiano, a partir de la experiencia de implementación de los mecanismos especializados en justicia de género de Kenia 40%. 
</t>
  </si>
  <si>
    <t>ESTA ACCIÓN FINALIZA EN LA VIGENCIA 2025</t>
  </si>
  <si>
    <t>Proyecto de inversión: "MEJORAMIENTO DEL ACCESO A LA JUSTICIA TRANSICIONAL RESTAURATIVA PARA CONTRIBUIR A LA PAZ EN EL TERRITORIO NACIONAL"
Trasferencias corrientes: ATENCION INTEGRAL A LA POBLACION DESPLAZADA EN CUMPLIMIENTO DE LA SENTENCIA T-025 DE 2004 (NO DE PENSIONES) A-03-04-01-012</t>
  </si>
  <si>
    <t xml:space="preserve">Direccion para la prevencion y atencion de las violencias contra las mujeres </t>
  </si>
  <si>
    <t>Bibiana Peñaranda Sepulveda</t>
  </si>
  <si>
    <t>Bibiana Peñaranda Sepulveda, Cmajador de Kenia</t>
  </si>
  <si>
    <t xml:space="preserve">Numero de campañas realizadas tanto anivel nacional como en los territorios priorizados como son Valle del Cauca, Cauca, Bolivar, Antioquia y Atlantico </t>
  </si>
  <si>
    <t xml:space="preserve">120 lideresas participantes- 20 por cada departamento </t>
  </si>
  <si>
    <t xml:space="preserve">Proyecto Numeral pregunta por angela </t>
  </si>
  <si>
    <t xml:space="preserve">130  lideresas participantes 30 por cada departamento  </t>
  </si>
  <si>
    <t>200 lideresas participantes 40 por cada departamento</t>
  </si>
  <si>
    <t>Bibiana Peñaranda Sepulveda 315-509-33-21</t>
  </si>
  <si>
    <t>1 Acuerdo con Unidad de Busqueda para promover estrategias de búsqueda de mujeres en todas sus diversidades víctimas de desaparición forzada en el contexto de persistencia del conflicto armado.</t>
  </si>
  <si>
    <t>Numero de articulaciones realizadas en distintos territorios  a traves de la estrategia NumeralPrreguntaporAngela e INES</t>
  </si>
  <si>
    <t>Diseñar y hacer seguimiento a la estrategia para la implementación del Programa Nacional de Experiencias Demostrativas para el impulso a la implementación de las medidas de género del Acuerdo de Paz, en reforma rural integral, participación de las organizaciones de las mujeres y seguridad humana que permita el avance de las medidas de género en territorios afectados por el conflicto armado.</t>
  </si>
  <si>
    <t>Porcentaje de avance en el diseño y en el seguimiento a la estrategia para la implementación del Programa Nacional de Experiencias Demostrativas:
Hito 1. Ruta para la implementación del componente de fortalecimiento de proyectos productivos = 20%
Hito 2. Ruta para la implementación del componente participativo = 20%
Hito 3. Ruta para la implementación de las medidas de seguridad = 20%
Hito 4. Informes de seguimiento a la estrategia a la implementación del PNED (3 informes semestrales, cada uno pesa 13,3%) = 40%</t>
  </si>
  <si>
    <t>PGN funcionamiento</t>
  </si>
  <si>
    <t xml:space="preserve">Enfoques Diferenciales </t>
  </si>
  <si>
    <t>Diana Sastoque 3164611641</t>
  </si>
  <si>
    <t>Brindar asistencia técnica a las entidades territoriales en el marco de la territorialización de la Política de Desamentelamiento para impulsar la implementación de las medidas de género y la prevención de las afectaciones  que sufren las mujeres en el marco del conflicto armado</t>
  </si>
  <si>
    <t>Porcentaje de entidades territoriales que recibieron asistencia técnica en el marco de la territorialización de la Política de Desmantelamiento</t>
  </si>
  <si>
    <t>(Número de entidades que recibieron asistencia técnica/Número de entidades priorizadas en el marco de la territorialización de la política de desmantelamiento) * 100</t>
  </si>
  <si>
    <t xml:space="preserve">Garantizar la participación paritaria de las organizaciones de mujeres en todas sus diversidades en diálogos regionales y nacionales de paz y seguridad con estrategias diferenciales según actores armados y un protocolo con el procedimiento para el otorgamiento de las garantías; incorporando enfoques de género, enfoque por orientación sexual, expresión e identidad de género, diferencial, antirracial e interseccional; y las mujeres con discapacidad, víctimas, exiliadas, migradas y refugiadas.   </t>
  </si>
  <si>
    <t>PRESUPUESTO GENERAL DE LA NACIÓN - PROYECTO DE INVERSIÓN</t>
  </si>
  <si>
    <t xml:space="preserve">DIRECCIÓN DE CAPACITACIÓN </t>
  </si>
  <si>
    <t>MICHAEL LÓPEZ GARCÍA DIRECTOR DE CAPACITACIÓN michael.lopez@esap.edu.co</t>
  </si>
  <si>
    <t xml:space="preserve">Número de protocolos de Género para nuevos modelos y proyectos alternativos de sustitución voluntaria de cultivos ilícitos actualizados </t>
  </si>
  <si>
    <t>Gloria Maria Miranda Espitia</t>
  </si>
  <si>
    <t>Porcentaje de iniciativas productivas Fortalecidas, orientadas a procesos de conservación y recuperación ambiental de las mujeres en todas sus diversidades, vinculadas a programas de sustitución de cultivos de uso ilícito.</t>
  </si>
  <si>
    <t>Número de iniciativas productivas fortalecidas, orientadas a procesos de conservación y recuperación ambiental de las mujeres en todas sus diversidades, vinculadas a programas de sustitución de cultivos de uso ilícito/ Total de iniciativas orientadas a procesos de conservación y recuperación ambiental en zonas de intervención de la DSCI.</t>
  </si>
  <si>
    <t>15 % del total de iniciativas en procesos de conservación y recuperación ambiental fortalecidas para las mujeres en todas sus diversidades vinculadas a programas de sustitución de cultivos de uso ilícito</t>
  </si>
  <si>
    <t>Recursos de inversión</t>
  </si>
  <si>
    <r>
      <rPr>
        <sz val="12"/>
        <color theme="1"/>
        <rFont val="Calibri Light (Títulos)"/>
      </rPr>
      <t xml:space="preserve">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t>
    </r>
    <r>
      <rPr>
        <sz val="12"/>
        <color theme="1"/>
        <rFont val="Calibri Light"/>
        <family val="2"/>
        <scheme val="major"/>
      </rPr>
      <t xml:space="preserve">
</t>
    </r>
  </si>
  <si>
    <t>Implementar estrategias de promoción y prevención de salud que reconozcan y respeten los conocimientos de las organizaciones de mujeres y los saberes ancestrales; así como diversas prácticas y costumbres, entre ellas la partería ejercida por mujeres del pueblo negro, raizal palenquero y afrocolombiano y de pueblos indígenas, garantizando la salvaguarda física (material) y cultural de las mujeres, sabedoras, médicas, parteras, mayoras, tejedoras, artesanas que contribuyen al cuidado de la vida.</t>
  </si>
  <si>
    <t>7 % del total de iniciativas en procesos de conservación y recuperación ambiental fortalecidas para las mujeres en todas sus diversidades vinculadas a programas de sustitución de cultivos de uso ilícito</t>
  </si>
  <si>
    <t>FonIgualdad</t>
  </si>
  <si>
    <t>Dirección para la Autonomía Económica de las Mujeres</t>
  </si>
  <si>
    <t>Claudia Marcela López
clopez@minigualdad.gov.co</t>
  </si>
  <si>
    <t>(Número de fases ejecutadas para el diseño e implementación de una estrategia de fortalecimiento a la asociatividad de las mujeres en la economía popular / Número de fases planeadas para el diseño e implementación de una estrategia de fortalecimiento a la asociatividad de las mujeres en la economía popular) * 100</t>
  </si>
  <si>
    <t>(Número de espacios realizados para el intercambio de saberes, prácticas y experiencias de mujeres en la economía popular / Número de espacios planeados para el intercambio de saberes, prácticas y experiencias de mujeres en la economía popular) * 100</t>
  </si>
  <si>
    <t>(Número de fases ejecutadas para el diseño e implementación de una estrategia de acompañamiento y asistencia técnica para mujeres en la economía popular / Número de fases planeadas para el diseño e implementación de una estrategia de acompañamiento y asistencia técnica para mujeres en la economía popular) * 100</t>
  </si>
  <si>
    <t>w</t>
  </si>
  <si>
    <t xml:space="preserve">Propiciar condiciones para la participación efectiva de las mujeres en todas sus diversidades en la estrategia de personas defensoras de la naturaleza  en la implementación de la Ruta del acuerdo de Escazú que contribuya a fortalecer las  alternativas para mitigar los efectos del cambio climático en los territorios  y en la seguridad de las mujeres en situaciones de conflicto, dirigidas a garantizar la protección y el cuidado de la biodiversidad territorial.
</t>
  </si>
  <si>
    <t>Acciones con participación de mujeres en situaciones de conflicto en el marco de la estrategia de personas Defensoras del ambiente.</t>
  </si>
  <si>
    <t>% de avance de las acciones con participación de mujeres / acciones con participación de mujeres.</t>
  </si>
  <si>
    <t>Número de acciones con participación de mujeres en situaciones de conflicto en el marco de la estrategia de personas Defensoras del ambiente.</t>
  </si>
  <si>
    <t>20% de las acciones con participación de mujeres en situaciones de conflicto en el marco de la estrategia de personas Defensoras del ambiente.</t>
  </si>
  <si>
    <t>40% de las acciones con participación de mujeres en situaciones de conflicto en el marco de la estrategia de personas Defensoras del ambiente.</t>
  </si>
  <si>
    <t>(Número de fases ejecutadas para el diseño e implementación de una estrategia que contribuya a la generación de  condiciones para la participación efectiva de las mujeres en el marco de la protección y el cuidado de la biodiversidad territorial / Número de fases planeadas para el diseño e implementación de una estrategia que contribuya a la generación de  condiciones para la participación efectiva de las mujeres en el marco de la protección y el cuidado de la biodiversidad territorial) * 100</t>
  </si>
  <si>
    <r>
      <t xml:space="preserve">  </t>
    </r>
    <r>
      <rPr>
        <sz val="12"/>
        <color theme="1"/>
        <rFont val="Calibri Light (Títulos)"/>
      </rPr>
      <t>Garantizar la participación de las mujeres en todas sus diversidades y la incorporación del enfoque de género en los modelos de intervención integral para el tránsito a economías lícitas.</t>
    </r>
  </si>
  <si>
    <r>
      <t xml:space="preserve"> </t>
    </r>
    <r>
      <rPr>
        <sz val="12"/>
        <color theme="1"/>
        <rFont val="Times New Roman Regular"/>
      </rPr>
      <t xml:space="preserve"> Fortalecer las iniciativas productivas orientadas a procesos de conservación y recuperación ambiental de las mujeres en todas sus diversidades, vinculadas a programas de sustitución de cultivos de uso ilícito.</t>
    </r>
  </si>
  <si>
    <r>
      <t xml:space="preserve">Implementar procesos de formación para fortalecer capacidades de las mujeres en todas sus diversidades,  medios de comunicación e instituciones </t>
    </r>
    <r>
      <rPr>
        <sz val="12"/>
        <color theme="1"/>
        <rFont val="Calibri Light"/>
        <family val="2"/>
      </rPr>
      <t xml:space="preserve">de todos los niveles territoriales que incluyan los enfoques del plan para garantizar el reconocimiento, la no estigmatización, la inclusión y participación de las mujeres en los ejercicios de </t>
    </r>
    <r>
      <rPr>
        <sz val="12"/>
        <color theme="1"/>
        <rFont val="Calibri"/>
        <family val="2"/>
        <scheme val="minor"/>
      </rPr>
      <t>control político, ciudadano y de veeduría en relación con la implementación de las políticas públicas para la garantía de derechos y la construcción de paz y seguridad de las mujeres en los territorios urbanos y rurales en contexto de conflicto armado.</t>
    </r>
  </si>
  <si>
    <r>
      <t xml:space="preserve"> </t>
    </r>
    <r>
      <rPr>
        <sz val="11"/>
        <color theme="1"/>
        <rFont val="Calibri Light (Títulos)"/>
      </rPr>
      <t>Promover la transversalización del enfoque de género, étnico, población LBTI, jóvenes, niñas, adultas mayores y mujeres en condición de discapacidad en la construcción de las agendas de transformaciones para la paz en el territorio, en el marco de los acuerdos y procesos de paz que adelanta el gobierno.</t>
    </r>
  </si>
  <si>
    <t xml:space="preserve"> Diseñar, implementar y desarrollar espacios de diálogo e intercambio de experiencias (Asambleas Populares, Ollas comunitarias, círculos de palabra) que promuevan la participación paritaria e incidente de las mujeres de los pueblos y comunidades étnicas, NARP, campesinas, población lbti, jóvenes, niñas y adultas mayores y mujeres en condición de discapacidad en la construcción de las agendas de transformaciones para la paz, en el marco de los acuerdos y procesos de paz que adelanta el gobierno.</t>
  </si>
  <si>
    <t xml:space="preserve">Número de mujeres víctimas que acceden a medidas de satisfacción individual </t>
  </si>
  <si>
    <t>01/01/2024%</t>
  </si>
  <si>
    <t>31/12/2024%</t>
  </si>
  <si>
    <t>Presupuesto General de la Nación</t>
  </si>
  <si>
    <t>Deberá ser estimado a inicios de la vigencia a 2025</t>
  </si>
  <si>
    <t>Deberá ser estimado a inicios de la vigencia a 2026</t>
  </si>
  <si>
    <t>Por confirmar</t>
  </si>
  <si>
    <t>Dirección de Reparación</t>
  </si>
  <si>
    <t>Porcentaje de actos simbólicos y de dignificación implementados con participación de mujeres</t>
  </si>
  <si>
    <t xml:space="preserve"> Mujeres víctimas que acceden a la medida de rehabilitación psicosocial individual (en las Estrategias Grupales o en la Estrategia Individual).</t>
  </si>
  <si>
    <t>Número de asistencias técnicas realizadas en prevención de riesgos específicos de trata y  reclutamiento, uso y utilización. (Acumulado)</t>
  </si>
  <si>
    <t xml:space="preserve"> ICBF - Protección</t>
  </si>
  <si>
    <t xml:space="preserve"> ICBF - Infancia &amp; Adolescencia y Juventud</t>
  </si>
  <si>
    <t>Porcentaje de niñas y adolescentes víctimas del desplazamiento forzado por conflicto armado, en riesgo inminente de desplazamiento o afectados por situación de desastre, con proceso de acompañamiento psicosocial por las Unidades Móviles</t>
  </si>
  <si>
    <t>Porcentaje de niñas y adolescentes migrantes remitidas y atendidas por la Autoridad Administrativa.</t>
  </si>
  <si>
    <t xml:space="preserve">Número de estrategias formuladas e implementadas para vivencias, sentires  y espiritualidades propias de las mujeres, sabedoras, médicas, parteras, mayoras, tejedoras, artesanas que contribuyen al cuidado de la vida y a la solución a las formas de discriminación racial </t>
  </si>
  <si>
    <t>Número de estrategias formuladas / número de estrategias implementadas</t>
  </si>
  <si>
    <t>Dirección de Pueblos Indígenas, Dirección de Pueblos Afrocolombianos, Raizales y Palenqueros</t>
  </si>
  <si>
    <t>MATRIZ DE ACCIONES PLAN DE ACCIÓN NACIONAL DE LA RESOLUCIÓN 1325
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t>
  </si>
  <si>
    <r>
      <rPr>
        <b/>
        <sz val="16"/>
        <color rgb="FFFFFFFF"/>
        <rFont val="Calibri Light"/>
        <family val="2"/>
        <scheme val="major"/>
      </rPr>
      <t xml:space="preserve">MATRIZ DE ACCIONES PLAN DE ACCIÓN NACIONAL DE LA RESOLUCIÓN 1325
</t>
    </r>
    <r>
      <rPr>
        <b/>
        <sz val="18"/>
        <color rgb="FFFFFFFF"/>
        <rFont val="Calibri Light"/>
        <family val="2"/>
        <scheme val="major"/>
      </rPr>
      <t>LÍNEA TEMÁTICA 4</t>
    </r>
    <r>
      <rPr>
        <b/>
        <sz val="16"/>
        <color rgb="FFFFFFFF"/>
        <rFont val="Calibri Light"/>
        <family val="2"/>
        <scheme val="major"/>
      </rPr>
      <t>: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t>
    </r>
  </si>
  <si>
    <r>
      <rPr>
        <b/>
        <sz val="16"/>
        <color rgb="FFFFFFFF"/>
        <rFont val="Calibri Light"/>
        <family val="2"/>
        <scheme val="major"/>
      </rPr>
      <t xml:space="preserve">MATRIZ DE ACCIONES PLAN DE ACCIÓN NACIONAL DE LA RESOLUCIÓN 1325
</t>
    </r>
    <r>
      <rPr>
        <b/>
        <sz val="18"/>
        <color rgb="FFFFFFFF"/>
        <rFont val="Calibri Light"/>
        <family val="2"/>
        <scheme val="major"/>
      </rPr>
      <t xml:space="preserve">LÍNEA TEMÁTICA 5: 
</t>
    </r>
    <r>
      <rPr>
        <b/>
        <sz val="16"/>
        <color rgb="FFFFFFFF"/>
        <rFont val="Calibri Light"/>
        <family val="2"/>
        <scheme val="major"/>
      </rPr>
      <t xml:space="preserve">PROTECCIÓN DEL TERRITORIO DE LAS ACCIONES DE GRUPOS ARMADOS E INDUSTRIAS EXTRACTIVAS  
GENERADORAS DE VIOLENCIAS CONTRA LAS MUJERES </t>
    </r>
  </si>
  <si>
    <r>
      <rPr>
        <b/>
        <sz val="18"/>
        <color rgb="FFFFFFFF"/>
        <rFont val="Calibri Light"/>
        <family val="2"/>
        <scheme val="major"/>
      </rPr>
      <t xml:space="preserve">MATRIZ DE ACCIONES PLAN DE ACCIÓN NACIONAL DE LA RESOLUCIÓN 1325
LÍNEA TEMÁTICA 6: </t>
    </r>
    <r>
      <rPr>
        <b/>
        <sz val="16"/>
        <color rgb="FFFFFFFF"/>
        <rFont val="Calibri Light"/>
        <family val="2"/>
        <scheme val="major"/>
      </rPr>
      <t xml:space="preserve"> 
AUTONOMÍA ECONÓMICA DE LAS MUJERES PARA LA CONSTRUCCIÓN DE PAZ Y SEGURIDAD EN CONTEXTOS TERRITORIALES URBANOS Y RURALES</t>
    </r>
  </si>
  <si>
    <t>MATRIZ DE ACCIONES PLAN DE ACCIÓN NACIONAL DE LA RESOLUCIÓN 1325
LÍNEA TEMÁTICA 7: 
MOVILIDAD HUMANA: MUJERES DESPLAZADAS, REFUGIADAS Y MIGRANTES</t>
  </si>
  <si>
    <t xml:space="preserve">No de procesos de formación desarrollados </t>
  </si>
  <si>
    <t>(No de procesos de formación desarrollados / No de procesos propuestos a desarrollar)*100</t>
  </si>
  <si>
    <t>Dirección para la Garantía de los Derechos de las Mujeres</t>
  </si>
  <si>
    <t>Camila Salazar López
csalazar@minigualdad.gov.co</t>
  </si>
  <si>
    <t>No de escuelas diseñadas e implementadas</t>
  </si>
  <si>
    <t>(No de escuelas diseñadas e implementadas / No de escuelas programadas)*100</t>
  </si>
  <si>
    <t>No de procesos fortalecidos</t>
  </si>
  <si>
    <t>(No de procesos de organizativos fortalecidos / No de procesos organizativos propuestos para fortalecer)*100</t>
  </si>
  <si>
    <t>Número de espacios realizados</t>
  </si>
  <si>
    <t xml:space="preserve">Número de espacios realizados  </t>
  </si>
  <si>
    <t xml:space="preserve">Promover encuentros interculturales de mujeres de diferentes orígenes que han convivido en territorios urbanos y rurales marcados por el conflicto armado interno, con el fin de contribuir a la solución pacífica de los conflictos,  al fortalecimiento de su participación en los procesos de construcción de paz, reflexionar sobre los conflictos que las desigualdades, discriminaciones y opresiones han ocasionado en los movimientos de mujeres y feministas; cuyas conclusiones se intercambien en un encuentro nacional de mujeres por la paz. </t>
  </si>
  <si>
    <t>No de encuentros desarrollados</t>
  </si>
  <si>
    <t>(No de encuentros desarrollados / No de encuentros programados)*100</t>
  </si>
  <si>
    <t>(No de campañas desarrolladas / No de campañas propuestas)*100</t>
  </si>
  <si>
    <t>(No de lineamientos elaborados y socializados / No de lineamientos proyectados a elaborar y socializar)*100</t>
  </si>
  <si>
    <t>(No de contenidos digitales diseñados/No de contendidos programados)*100</t>
  </si>
  <si>
    <t>Brindar asistencia técnica para crear  el componente sobre mujeres, paz y seguridad en los observatorios territoriales de género que permita visibilizar los procesos puestos en marcha a nivel departamental, local y en el exterior para la construcción de la paz, y de las acciones y contribuciones de las mujeres. Este componente debe desagregar la información por etnicidad, edad,  discapacidad, orientación sexual, identidad de género y ubicación geográfica</t>
  </si>
  <si>
    <t>VMM</t>
  </si>
  <si>
    <t>Nùmero de asistencias técnicas realizadas</t>
  </si>
  <si>
    <t>DESPACHO VMM</t>
  </si>
  <si>
    <t>Liliana Gomez</t>
  </si>
  <si>
    <t>Crear el componente sobre mujeres, paz y seguridad en  el Observatorio colombiano de las mujeres para dar cuenta de los procesos puestos en marcha a nivel nacional  para la construcción de la paz, y de las acciones y contribuciones de las mujeres. Este componente debe desagregar la información por etnicidad, edad,  discapacidad, orientación sexual, identidad de género y ubicación geográfica.</t>
  </si>
  <si>
    <t xml:space="preserve">    </t>
  </si>
  <si>
    <t xml:space="preserve">Implementadas estrategias Angela, Ines y observatorio para mujeres indígenas. </t>
  </si>
  <si>
    <t>Número de protocolos #PreguntaPorÁngela adaptados a cultura, lenguaje y dinámicas sociales de cada contexto territorial socializado y apropiado por la población en general.                                                                                     Número de metodologías y estrategias construidas para que posibilitar la institucionalización del modelo de prevención y atención de violencias contra las mujeres rurales  - Inés</t>
  </si>
  <si>
    <t>67 protocolo de # pregunto por Angela adoptados, adecuado en cada municipio según su cultura.            Un (1) documento que contenga la metodología y 39 borradores de actos administrativos con la estrategia INES, información insumo para posibilitar su institucionalización</t>
  </si>
  <si>
    <t>Fondo Pacifico</t>
  </si>
  <si>
    <t>Dirección Prevención de Violencias</t>
  </si>
  <si>
    <t>Bibiana Peñaranda</t>
  </si>
  <si>
    <t>Número de documentos técnicos de recomendaciones realizados</t>
  </si>
  <si>
    <t>Número de mujeres jóvenes que son beneficiarias del programa 'Jóvenes en Paz'</t>
  </si>
  <si>
    <t xml:space="preserve">Sumatoria de mujeres jóvenes que participan en </t>
  </si>
  <si>
    <t>PGN-Nación</t>
  </si>
  <si>
    <t>Viceministerio de Juventud-Dirección de Jóvenes en Paz</t>
  </si>
  <si>
    <t>Brayan Andrés López-3133206044</t>
  </si>
  <si>
    <t>Eventos de socialización realizados</t>
  </si>
  <si>
    <t>(No de informes consolidados/No de informes propuestos)*100</t>
  </si>
  <si>
    <r>
      <rPr>
        <sz val="12"/>
        <color theme="1"/>
        <rFont val="Calibri Light (Títulos)"/>
      </rPr>
      <t xml:space="preserve"> </t>
    </r>
    <r>
      <rPr>
        <sz val="12"/>
        <color theme="1"/>
        <rFont val="Calibri Light"/>
        <family val="2"/>
        <scheme val="major"/>
      </rPr>
      <t>Impulsar acciones de cooperación Sur-Sur entre Kenia y Colombia para intercambiar experiencias en la investigación y persecución de la violencia de género, posibilitando el avance de políticas públicas integrales en esta materia.</t>
    </r>
  </si>
  <si>
    <r>
      <rPr>
        <sz val="12"/>
        <color theme="1"/>
        <rFont val="Calibri Light (Títulos)"/>
      </rPr>
      <t xml:space="preserve"> </t>
    </r>
    <r>
      <rPr>
        <sz val="12"/>
        <color theme="1"/>
        <rFont val="Calibri Light"/>
        <family val="2"/>
        <scheme val="major"/>
      </rPr>
      <t>Impulsar acciones de cooperación Sur-Sur entre Kenia y Colombia para intercambiar experiencias en la investigación y persecución de la violencia de género y justicia racial, posibilitando el avance de políticas públicas integrales en esta materia.</t>
    </r>
  </si>
  <si>
    <r>
      <rPr>
        <sz val="12"/>
        <color theme="1"/>
        <rFont val="Calibri Light (Títulos)"/>
      </rPr>
      <t xml:space="preserve">Generar espacios con la participación de las entidades territoriales y otras entidades públicas con funciones en protección </t>
    </r>
    <r>
      <rPr>
        <sz val="12"/>
        <color theme="1"/>
        <rFont val="Calibri Light"/>
        <family val="2"/>
        <scheme val="major"/>
      </rPr>
      <t>para el abordaje de las situaciones de riesgo y amenaza que viven las mujeres lesbianas, bisexuales y trans, en el que se tenga en cuenta las maneras en que opera la discriminación por orientación sexual e identidad de género diversa. Así mismo, se deberá garantizar que en dichas sesiones participen mujeres LBT con conocimiento técnico sobre seguridad y protección en el análisis de riesgo y la estructuración de recomendaciones.</t>
    </r>
  </si>
  <si>
    <t>VMM despacho</t>
  </si>
  <si>
    <t>PGN-Nación-Inversión</t>
  </si>
  <si>
    <t>PGN-Propios-Inversión</t>
  </si>
  <si>
    <t>_</t>
  </si>
  <si>
    <t>Direccion de Infancia y Adolescencia</t>
  </si>
  <si>
    <t>Angela Fernanda Cabrera Fonseca Angela.Cabrera@icbf.gov.co</t>
  </si>
  <si>
    <t>Sumatoria de número de asistencias técnicas realizadas en prevención de riesgos específicos asociados a la movilidad humana en casas Atrapasueños en zonas de frontera o con alto flujo de población de situación de movilidad humana.</t>
  </si>
  <si>
    <r>
      <rPr>
        <b/>
        <sz val="11"/>
        <rFont val="Calibri"/>
        <family val="2"/>
        <scheme val="minor"/>
      </rPr>
      <t xml:space="preserve">Calculo del Numerador: </t>
    </r>
    <r>
      <rPr>
        <sz val="11"/>
        <rFont val="Calibri"/>
        <family val="2"/>
        <scheme val="minor"/>
      </rPr>
      <t xml:space="preserve">Número de niños, niñas, adolescentes migrantes con atención por Autoridad Administrativa. 
</t>
    </r>
    <r>
      <rPr>
        <b/>
        <sz val="11"/>
        <rFont val="Calibri"/>
        <family val="2"/>
        <scheme val="minor"/>
      </rPr>
      <t xml:space="preserve">Cálculo del Denominador: </t>
    </r>
    <r>
      <rPr>
        <sz val="11"/>
        <rFont val="Calibri"/>
        <family val="2"/>
        <scheme val="minor"/>
      </rPr>
      <t>Número de niños, niñas y adolescentes migrantes remitidos por solicitud de restablecimiento de derechos o reporte de amenaza o vulneración de derechos o tramite de atención extraprocesal o inobservancia de derechos.</t>
    </r>
  </si>
  <si>
    <t>Dirección de Protección - Subdirección de Restablecimiento de Derechos</t>
  </si>
  <si>
    <t>Carlos Andres Arguello Garcia
Carlos.Arguello@icbf.gov.co
Nicol Masiel Arevalo Melo
Nicol.Arevalo@icbf.gov.co</t>
  </si>
  <si>
    <r>
      <rPr>
        <b/>
        <sz val="11"/>
        <rFont val="Calibri"/>
        <family val="2"/>
        <scheme val="minor"/>
      </rPr>
      <t>Calculo del Numerador:</t>
    </r>
    <r>
      <rPr>
        <sz val="11"/>
        <rFont val="Calibri"/>
        <family val="2"/>
        <scheme val="minor"/>
      </rPr>
      <t xml:space="preserve"> Número de niñas, niños y adolescentes víctimas del desplazamiento forzado por conflicto armado, en riesgo inminente de desplazamiento o afectados por situación de desastre, con proceso de acompañamiento psicosocial por las Unidades Móviles.
</t>
    </r>
    <r>
      <rPr>
        <b/>
        <sz val="11"/>
        <rFont val="Calibri"/>
        <family val="2"/>
        <scheme val="minor"/>
      </rPr>
      <t xml:space="preserve">Cálculo del Denominador: </t>
    </r>
    <r>
      <rPr>
        <sz val="11"/>
        <rFont val="Calibri"/>
        <family val="2"/>
        <scheme val="minor"/>
      </rPr>
      <t>Número de niñas, niños y adolescentes víctimas del desplazamiento forzado por conflicto armado, en riesgo inminente de desplazamiento o afectados por situación de desastre por demanda (Que requieran el proceso de acompañamiento psicosocial por las Unidades Móviles).</t>
    </r>
  </si>
  <si>
    <t>Carlos Andres Arguello Garcia
Carlos.Arguello@icbf.gov.co
Juan Alejandro Villamil Cristancho
Juan.Villamil@icbf.gov.co</t>
  </si>
  <si>
    <t>Sumatoria de Número de asistencias técnicas realizadas en prevención de riesgos específicos de trata y  reclutamiento, uso y utilización.</t>
  </si>
  <si>
    <t>202300000000189 - FORTALECIMIENTO DE LAS CONDICIONES NECESARIAS PARA EL DESARROLLO INTEGRAL DE LAS EXPRESIONES ARTÍSTICAS Y CULTURALES EN EL TERRITORIO  NACIONAL</t>
  </si>
  <si>
    <t>PGN- Inversión</t>
  </si>
  <si>
    <t>202300000000194 - RECUPERACIÓN, FORTALECIMIENTO, SALVAGUARDAR EL PATRIMONIO Y LOS MUSEOS PARA LA APROPIACIÓN SOCIAL A NIVEL NACIONAL</t>
  </si>
  <si>
    <t>202300000000201 - DISEÑO Y REALIZACIÓN DEL PORTAFOLIO DE LAS CONVOCATORIAS DEL PROGRAMA NACIONAL DE ESTÍMULOS A NIVEL NACIONAL</t>
  </si>
  <si>
    <t>PGN- inversión</t>
  </si>
  <si>
    <t>Gastos de Funcionamiento</t>
  </si>
  <si>
    <t>Sumatoria de espacios realizados</t>
  </si>
  <si>
    <t>Proyecto de inversión</t>
  </si>
  <si>
    <t>Sandra Ximena González
sandrax.gonzalez@mininterior.gov.co
Elizabeth Camargo Alzate
elizabeth.camargo@mininterior.gov.co</t>
  </si>
  <si>
    <t>Realizar el proceso de fortalecimiento organizativa y de asistencia tecnica y de Registro Público Único Nacional y/o actualización de los Consejos Comunitarios,  Formas o Expresiones Organizativas, Organizaciones de Base y las demás que cree la Ley, de las lideresas y defensoras.</t>
  </si>
  <si>
    <t xml:space="preserve">Programa Misional de Funcionamiento
A-03-06-01-012 </t>
  </si>
  <si>
    <t>Celia Norena Banguero Camilo
celia.banguero@mininterior.gov.co</t>
  </si>
  <si>
    <t>Realizar eventos de sensibilización accesibles e incluyentes con las comunidades para ampliar la comprensión #dequétratalatrata, cuáles son las finalidades y los mecanismos de captación de mujeres, adolescentes, jóvenes y niñas para evitar que estos delitos continúen ocurriendo como una práctica normalizada en los territorios en contexto de conflicto armado urbano y rural.</t>
  </si>
  <si>
    <t>Sumatoria de eventos realizados</t>
  </si>
  <si>
    <t>Proyecto de inversion: Fortalecimiento en la prevención, protección y asistencia en la lucha contra el delito de trata personas.Rubro: C-3702-1000-17.</t>
  </si>
  <si>
    <t>Monica Victoria Mosquera
monica.mosquera@mininterior.gov.co
Vannesa Josefina Coronado
vannesa.coronado@mininterior.gov.co</t>
  </si>
  <si>
    <t>Elaborar, socializar y poner en marcha lineamientos para la garantía de la participación y representación de las mujeres en todas sus diversidades para la toma de decisiones sobre la seguridad y la paz en el nivel local, departamental y nacional.</t>
  </si>
  <si>
    <t>Medidas afirmativas para garantizar la participación de las mujeres lideresas y defensoras en los espacios de participación generados para las comunidades Negras, Afrocolombianas, Raizales Palenqueras.</t>
  </si>
  <si>
    <t>Sumatoria de documentos técnicos realizados</t>
  </si>
  <si>
    <t>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t>
  </si>
  <si>
    <t>Generar  recomendaciones técnicas a las entidades territoriales para promover la participación de los mecanismos de género o quien haga sus veces, en los Consejos de Seguridad territorial y Comités de órden público, con el propósito que de prevenir y atender las afectaciones que enfrentan las mujeres y personas LGBT.</t>
  </si>
  <si>
    <t>DIVULGACION PAN1326</t>
  </si>
  <si>
    <t>Sumatoria de eventos de socialización realizados</t>
  </si>
  <si>
    <t>Instalación e implementación nacional del componente de mujeres paz y seguridad en el Observatorio Colombiano de las Mujeres</t>
  </si>
  <si>
    <t>El observatorio nacional cuenta con el componente Mujeres, Paz, Seguridad</t>
  </si>
  <si>
    <t>Componente de Mujeres Paz y Seguridad diseñado técnica y operativamente a nivel nacional</t>
  </si>
  <si>
    <r>
      <t xml:space="preserve">Porcentaje del numero de mujeres beneficiadas en la ejecución de los proyectos productivos del programa de economía popular y comunitaria para  superación de la pobreza. 
</t>
    </r>
    <r>
      <rPr>
        <b/>
        <sz val="12"/>
        <color theme="1"/>
        <rFont val="Calibri Light"/>
        <family val="2"/>
        <scheme val="major"/>
      </rPr>
      <t>Nota: El indicador se plantea teniendo en cuenta que el enfoque de la dirección para la superación de la pobreza es solo territorial, por lo tanto el valor indicativo corresponde al total previsto para los proyectos productivos.</t>
    </r>
  </si>
  <si>
    <r>
      <t xml:space="preserve">Número de asistencias técnicas realizadas en </t>
    </r>
    <r>
      <rPr>
        <b/>
        <sz val="11"/>
        <color theme="1"/>
        <rFont val="Calibri"/>
        <family val="2"/>
        <scheme val="minor"/>
      </rPr>
      <t>prevención de riesgos específicos</t>
    </r>
    <r>
      <rPr>
        <sz val="11"/>
        <color theme="1"/>
        <rFont val="Calibri"/>
        <family val="2"/>
        <scheme val="minor"/>
      </rPr>
      <t xml:space="preserve"> asociados a la movilidad humana en casas Atrapasueños en zonas de frontera o con alto flujo de población de situación de movilidad humana. (Acumulado)</t>
    </r>
  </si>
  <si>
    <t>Funcionamiento455</t>
  </si>
  <si>
    <t>Apoyo prestado para el alistamiento</t>
  </si>
  <si>
    <t>(No de apoyos prestados/No de apoyos propuestos)*100</t>
  </si>
  <si>
    <t xml:space="preserve">Democratizar activos para organizaciones conformadas por mujeres o entidades dedicadas a prevenir o mitigar distintas violencias contra mujeres y niñas (violencia política, violencia sexual y reproductiva y por prejuicio sobre la orientación sexual, expresión e identidad de género); entregados a través de los distintos mecanismos de disposición temporal o final de los activos a cargo de la SAE. </t>
  </si>
  <si>
    <t>Activos entregados a mujeres o entiedades dedicadas a prevenir o mitigar distintas violencias contra mujeres y niñas</t>
  </si>
  <si>
    <t>Número de Activos entregados a través de los distintos mecanismos de disposición temporal o final.</t>
  </si>
  <si>
    <t>Presupuesto de funcionamiento propio de la entidad. La SAE S.A.S. no tiene asignación de recursos del Presupuesto General de la Nación. Se estima un salario anual de tres profesionales</t>
  </si>
  <si>
    <t>Liliana Sofía Navas / sonavas@saesas.gov.co
David Pinzón Romero/
dpinzon@saesas.gov.co
dirplaneacion@saesas.gov.co
601 7431444 ext.516</t>
  </si>
  <si>
    <t>Ministerio de Igualdad y Equidad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</si>
</sst>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1" formatCode="_-* #,##0_-;\-* #,##0_-;_-* &quot;-&quot;_-;_-@_-"/>
    <numFmt numFmtId="43" formatCode="_-* #,##0.00_-;\-* #,##0.00_-;_-* &quot;-&quot;??_-;_-@_-"/>
    <numFmt numFmtId="164" formatCode="&quot;$&quot;#,##0;[Red]\-&quot;$&quot;#,##0"/>
    <numFmt numFmtId="165" formatCode="_-* #,##0_-;\-* #,##0_-;_-* &quot;-&quot;??_-;_-@_-"/>
    <numFmt numFmtId="166" formatCode="&quot;$&quot;#,##0"/>
    <numFmt numFmtId="167" formatCode="_-[$$-240A]\ * #,##0_-;\-[$$-240A]\ * #,##0_-;_-[$$-240A]\ * &quot;-&quot;??_-;_-@_-"/>
    <numFmt numFmtId="168" formatCode="_-* #,##0\ &quot;€&quot;_-;\-* #,##0\ &quot;€&quot;_-;_-* &quot;-&quot;\ &quot;€&quot;_-;_-@_-"/>
    <numFmt numFmtId="169" formatCode="&quot;$&quot;\ #,##0"/>
    <numFmt numFmtId="170" formatCode="\$#,##0_);[Red]\(\$#,##0\)"/>
    <numFmt numFmtId="171" formatCode="_-* #,##0.00\ &quot;€&quot;_-;\-* #,##0.00\ &quot;€&quot;_-;_-* \-??\ &quot;€&quot;_-;_-@_-"/>
    <numFmt numFmtId="172" formatCode="_-&quot;$&quot;\ * #,##0_-;\-&quot;$&quot;\ * #,##0_-;_-&quot;$&quot;\ * &quot;-&quot;??_-;_-@_-"/>
    <numFmt numFmtId="173" formatCode="#,##0_ "/>
    <numFmt numFmtId="174" formatCode="&quot;$&quot;\ #,##0.00"/>
    <numFmt numFmtId="175" formatCode="#,##0_ ;\-#,##0\ "/>
    <numFmt numFmtId="176" formatCode="[$-F800]dddd\,\ mmmm\ dd\,\ yyyy"/>
    <numFmt numFmtId="177" formatCode="_-[$$-240A]\ * #,##0.00_-;\-[$$-240A]\ * #,##0.00_-;_-[$$-240A]\ * &quot;-&quot;??_-;_-@_-"/>
  </numFmts>
  <fonts count="96">
    <font>
      <sz val="11"/>
      <color theme="1"/>
      <name val="Calibri"/>
      <charset val="134"/>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4"/>
      <color theme="1"/>
      <name val="Calibri Light"/>
      <family val="2"/>
      <scheme val="major"/>
    </font>
    <font>
      <sz val="14"/>
      <color theme="1"/>
      <name val="Calibri Light"/>
      <family val="2"/>
      <scheme val="major"/>
    </font>
    <font>
      <sz val="12"/>
      <color theme="1"/>
      <name val="Calibri Light"/>
      <family val="2"/>
      <scheme val="major"/>
    </font>
    <font>
      <sz val="10"/>
      <color rgb="FF000000"/>
      <name val="Calibri"/>
      <family val="2"/>
    </font>
    <font>
      <b/>
      <sz val="12"/>
      <color theme="1"/>
      <name val="Calibri Light"/>
      <family val="2"/>
      <scheme val="major"/>
    </font>
    <font>
      <sz val="10"/>
      <color rgb="FF00B050"/>
      <name val="Calibri"/>
      <family val="2"/>
    </font>
    <font>
      <i/>
      <sz val="10"/>
      <color rgb="FF00B050"/>
      <name val="Calibri"/>
      <family val="2"/>
    </font>
    <font>
      <b/>
      <sz val="12"/>
      <color theme="0"/>
      <name val="Calibri Light"/>
      <family val="2"/>
      <scheme val="major"/>
    </font>
    <font>
      <sz val="12"/>
      <name val="Calibri Light"/>
      <family val="2"/>
      <scheme val="major"/>
    </font>
    <font>
      <sz val="10"/>
      <name val="Calibri Light"/>
      <family val="2"/>
      <scheme val="major"/>
    </font>
    <font>
      <b/>
      <sz val="12"/>
      <name val="Calibri Light"/>
      <family val="2"/>
      <scheme val="major"/>
    </font>
    <font>
      <b/>
      <sz val="16"/>
      <color theme="1"/>
      <name val="Calibri Light"/>
      <family val="2"/>
      <scheme val="major"/>
    </font>
    <font>
      <b/>
      <sz val="18"/>
      <color rgb="FFFFFFFF"/>
      <name val="Calibri Light"/>
      <family val="2"/>
      <scheme val="major"/>
    </font>
    <font>
      <b/>
      <sz val="16"/>
      <color rgb="FFFFFFFF"/>
      <name val="Calibri Light"/>
      <family val="2"/>
      <scheme val="major"/>
    </font>
    <font>
      <sz val="11"/>
      <name val="Calibri"/>
      <family val="2"/>
    </font>
    <font>
      <sz val="11"/>
      <color theme="1"/>
      <name val="Calibri Light"/>
      <family val="2"/>
    </font>
    <font>
      <b/>
      <sz val="12"/>
      <color rgb="FF000000"/>
      <name val="Calibri Light"/>
      <family val="2"/>
      <scheme val="major"/>
    </font>
    <font>
      <sz val="16"/>
      <color theme="1"/>
      <name val="Calibri Light"/>
      <family val="2"/>
      <scheme val="major"/>
    </font>
    <font>
      <b/>
      <sz val="9"/>
      <color theme="1"/>
      <name val="Calibri Light"/>
      <family val="2"/>
      <scheme val="major"/>
    </font>
    <font>
      <sz val="12"/>
      <color rgb="FF000000"/>
      <name val="Calibri"/>
      <family val="2"/>
    </font>
    <font>
      <sz val="12"/>
      <color rgb="FF000000"/>
      <name val="Calibri Light"/>
      <family val="2"/>
      <scheme val="major"/>
    </font>
    <font>
      <sz val="11"/>
      <color theme="1"/>
      <name val="Calibri Light"/>
      <family val="2"/>
      <scheme val="major"/>
    </font>
    <font>
      <b/>
      <sz val="14"/>
      <color rgb="FF000000"/>
      <name val="Calibri Light"/>
      <family val="2"/>
      <scheme val="major"/>
    </font>
    <font>
      <sz val="14"/>
      <color rgb="FF000000"/>
      <name val="Calibri Light"/>
      <family val="2"/>
      <scheme val="major"/>
    </font>
    <font>
      <sz val="10"/>
      <color rgb="FF000000"/>
      <name val="Calibri Light"/>
      <family val="2"/>
      <scheme val="major"/>
    </font>
    <font>
      <sz val="14"/>
      <color rgb="FFFF0000"/>
      <name val="Calibri Light"/>
      <family val="2"/>
      <scheme val="major"/>
    </font>
    <font>
      <sz val="14"/>
      <name val="Calibri Light"/>
      <family val="2"/>
      <scheme val="major"/>
    </font>
    <font>
      <sz val="10"/>
      <color theme="1"/>
      <name val="Calibri Light"/>
      <family val="2"/>
      <scheme val="major"/>
    </font>
    <font>
      <sz val="11"/>
      <color rgb="FF000000"/>
      <name val="Calibri"/>
      <family val="2"/>
      <scheme val="minor"/>
    </font>
    <font>
      <sz val="9"/>
      <color theme="1"/>
      <name val="Calibri Light"/>
      <family val="2"/>
      <scheme val="major"/>
    </font>
    <font>
      <sz val="12"/>
      <color rgb="FFFF0000"/>
      <name val="Calibri Light"/>
      <family val="2"/>
      <scheme val="major"/>
    </font>
    <font>
      <b/>
      <sz val="9"/>
      <name val="Calibri Light"/>
      <family val="2"/>
      <scheme val="major"/>
    </font>
    <font>
      <sz val="12"/>
      <name val="Calibri"/>
      <family val="2"/>
      <scheme val="minor"/>
    </font>
    <font>
      <sz val="14"/>
      <name val="Calibri"/>
      <family val="2"/>
      <scheme val="minor"/>
    </font>
    <font>
      <b/>
      <sz val="9"/>
      <color rgb="FFFFFFFF"/>
      <name val="Calibri Light"/>
      <family val="2"/>
      <scheme val="major"/>
    </font>
    <font>
      <b/>
      <sz val="9"/>
      <color theme="0"/>
      <name val="Calibri Light"/>
      <family val="2"/>
      <scheme val="major"/>
    </font>
    <font>
      <b/>
      <sz val="10"/>
      <name val="Calibri Light"/>
      <family val="2"/>
      <scheme val="major"/>
    </font>
    <font>
      <sz val="9"/>
      <color rgb="FF000000"/>
      <name val="Calibri Light"/>
      <family val="2"/>
      <scheme val="major"/>
    </font>
    <font>
      <b/>
      <sz val="14"/>
      <color rgb="FFFFFFFF"/>
      <name val="Calibri Light"/>
      <family val="2"/>
      <scheme val="major"/>
    </font>
    <font>
      <sz val="9"/>
      <color theme="1"/>
      <name val="Calibri"/>
      <family val="2"/>
      <scheme val="minor"/>
    </font>
    <font>
      <b/>
      <sz val="14"/>
      <name val="Calibri Light"/>
      <family val="2"/>
      <scheme val="major"/>
    </font>
    <font>
      <b/>
      <sz val="16"/>
      <color theme="1"/>
      <name val="Calibri"/>
      <family val="2"/>
      <scheme val="minor"/>
    </font>
    <font>
      <sz val="16"/>
      <color theme="1"/>
      <name val="Calibri"/>
      <family val="2"/>
      <scheme val="minor"/>
    </font>
    <font>
      <sz val="11"/>
      <color theme="1"/>
      <name val="Calibri"/>
      <family val="2"/>
      <scheme val="minor"/>
    </font>
    <font>
      <sz val="11"/>
      <color theme="1"/>
      <name val="Calibri"/>
      <family val="2"/>
      <scheme val="minor"/>
    </font>
    <font>
      <sz val="12"/>
      <color rgb="FF3F3F3F"/>
      <name val="Times New Roman Regular"/>
      <charset val="134"/>
    </font>
    <font>
      <sz val="10"/>
      <color theme="1"/>
      <name val="Calibri"/>
      <family val="2"/>
      <scheme val="minor"/>
    </font>
    <font>
      <sz val="11"/>
      <name val="Calibri"/>
      <family val="2"/>
      <scheme val="minor"/>
    </font>
    <font>
      <sz val="9"/>
      <name val="Calibri"/>
      <family val="2"/>
      <scheme val="minor"/>
    </font>
    <font>
      <u/>
      <sz val="11"/>
      <color theme="10"/>
      <name val="Calibri"/>
      <family val="2"/>
      <scheme val="minor"/>
    </font>
    <font>
      <sz val="14"/>
      <color theme="1"/>
      <name val="Calibri Light"/>
      <family val="2"/>
    </font>
    <font>
      <sz val="14"/>
      <color theme="1"/>
      <name val="Calibri"/>
      <family val="2"/>
      <scheme val="minor"/>
    </font>
    <font>
      <b/>
      <sz val="14"/>
      <color rgb="FF0070C0"/>
      <name val="Calibri Light"/>
      <family val="2"/>
      <scheme val="major"/>
    </font>
    <font>
      <sz val="12"/>
      <color theme="1"/>
      <name val="Times New Roman Regular"/>
      <charset val="134"/>
    </font>
    <font>
      <sz val="8"/>
      <color theme="1"/>
      <name val="Calibri Light"/>
      <family val="2"/>
      <scheme val="major"/>
    </font>
    <font>
      <b/>
      <sz val="20"/>
      <color theme="1"/>
      <name val="Calibri Light"/>
      <family val="2"/>
      <scheme val="major"/>
    </font>
    <font>
      <sz val="12"/>
      <name val="Times New Roman Regular"/>
      <charset val="134"/>
    </font>
    <font>
      <sz val="12"/>
      <color rgb="FF000000"/>
      <name val="Calibri"/>
      <family val="2"/>
      <scheme val="minor"/>
    </font>
    <font>
      <sz val="8"/>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4"/>
      <color rgb="FF000000"/>
      <name val="Calibri"/>
      <family val="2"/>
      <scheme val="minor"/>
    </font>
    <font>
      <sz val="12"/>
      <color rgb="FF000000"/>
      <name val="Calibri Light"/>
      <family val="2"/>
    </font>
    <font>
      <sz val="12"/>
      <color theme="1"/>
      <name val="Calibri Light (Títulos)"/>
    </font>
    <font>
      <sz val="12"/>
      <color theme="1"/>
      <name val="Times New Roman Regular"/>
    </font>
    <font>
      <sz val="12"/>
      <color theme="1"/>
      <name val="Calibri Light"/>
      <family val="2"/>
    </font>
    <font>
      <sz val="11"/>
      <color theme="1"/>
      <name val="Calibri Light (Títulos)"/>
    </font>
    <font>
      <sz val="14"/>
      <color rgb="FFC00000"/>
      <name val="Calibri Light"/>
      <family val="2"/>
      <scheme val="major"/>
    </font>
    <font>
      <sz val="14"/>
      <color theme="5"/>
      <name val="Calibri Light"/>
      <family val="2"/>
      <scheme val="major"/>
    </font>
    <font>
      <sz val="14"/>
      <color rgb="FF000000"/>
      <name val="Calibri Light"/>
      <family val="2"/>
    </font>
    <font>
      <b/>
      <sz val="11"/>
      <color theme="0"/>
      <name val="Calibri Light"/>
      <family val="2"/>
      <scheme val="major"/>
    </font>
    <font>
      <b/>
      <sz val="16"/>
      <color theme="0"/>
      <name val="Calibri Light"/>
      <family val="2"/>
      <scheme val="major"/>
    </font>
    <font>
      <sz val="12"/>
      <name val="Arial"/>
      <family val="2"/>
    </font>
    <font>
      <sz val="11"/>
      <name val="Arial"/>
      <family val="2"/>
    </font>
    <font>
      <sz val="14"/>
      <name val="Arial"/>
      <family val="2"/>
    </font>
    <font>
      <sz val="12"/>
      <color theme="1"/>
      <name val="Arial"/>
      <family val="2"/>
    </font>
    <font>
      <sz val="11"/>
      <color rgb="FF000000"/>
      <name val="Arial"/>
      <family val="2"/>
    </font>
    <font>
      <sz val="9"/>
      <color rgb="FF000000"/>
      <name val="Aptos"/>
    </font>
    <font>
      <sz val="10"/>
      <color rgb="FF000000"/>
      <name val="Aptos"/>
    </font>
    <font>
      <sz val="11"/>
      <name val="Calibri Light"/>
      <family val="2"/>
      <scheme val="major"/>
    </font>
    <font>
      <sz val="11"/>
      <color theme="1"/>
      <name val="Arial"/>
      <family val="2"/>
    </font>
    <font>
      <sz val="14"/>
      <color theme="1"/>
      <name val="Arial"/>
      <family val="2"/>
    </font>
    <font>
      <sz val="12"/>
      <color theme="1"/>
      <name val="Play"/>
    </font>
    <font>
      <sz val="14"/>
      <color theme="1"/>
      <name val="Play"/>
    </font>
    <font>
      <b/>
      <sz val="11"/>
      <color theme="1"/>
      <name val="Calibri"/>
      <family val="2"/>
      <scheme val="minor"/>
    </font>
    <font>
      <sz val="11"/>
      <color theme="1"/>
      <name val="Calibri"/>
      <family val="2"/>
    </font>
    <font>
      <b/>
      <sz val="10"/>
      <color theme="0"/>
      <name val="Calibri Light"/>
      <family val="2"/>
      <scheme val="major"/>
    </font>
    <font>
      <b/>
      <sz val="10"/>
      <color theme="1"/>
      <name val="Calibri Light"/>
      <family val="2"/>
      <scheme val="major"/>
    </font>
  </fonts>
  <fills count="24">
    <fill>
      <patternFill patternType="none"/>
    </fill>
    <fill>
      <patternFill patternType="gray125"/>
    </fill>
    <fill>
      <patternFill patternType="solid">
        <fgColor rgb="FFCCCCFF"/>
        <bgColor indexed="64"/>
      </patternFill>
    </fill>
    <fill>
      <patternFill patternType="solid">
        <fgColor theme="6" tint="0.59999389629810485"/>
        <bgColor indexed="64"/>
      </patternFill>
    </fill>
    <fill>
      <patternFill patternType="solid">
        <fgColor rgb="FFF743EE"/>
        <bgColor indexed="64"/>
      </patternFill>
    </fill>
    <fill>
      <patternFill patternType="solid">
        <fgColor rgb="FF7030A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CCFF"/>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39997558519241921"/>
        <bgColor rgb="FF000000"/>
      </patternFill>
    </fill>
    <fill>
      <patternFill patternType="solid">
        <fgColor theme="9" tint="0.59999389629810485"/>
        <bgColor indexed="64"/>
      </patternFill>
    </fill>
  </fills>
  <borders count="27">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theme="7" tint="0.79998168889431442"/>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8">
    <xf numFmtId="0" fontId="0" fillId="0" borderId="0"/>
    <xf numFmtId="168" fontId="50" fillId="0" borderId="0" applyFont="0" applyFill="0" applyBorder="0" applyAlignment="0" applyProtection="0">
      <alignment vertical="center"/>
    </xf>
    <xf numFmtId="171" fontId="50" fillId="0" borderId="0" applyFont="0" applyFill="0" applyBorder="0" applyAlignment="0" applyProtection="0">
      <alignment vertical="center"/>
    </xf>
    <xf numFmtId="0" fontId="50" fillId="0" borderId="0"/>
    <xf numFmtId="43" fontId="50" fillId="0" borderId="0" applyFont="0" applyFill="0" applyBorder="0" applyAlignment="0" applyProtection="0">
      <alignment vertical="center"/>
    </xf>
    <xf numFmtId="41" fontId="51" fillId="0" borderId="0" applyFont="0" applyFill="0" applyBorder="0" applyAlignment="0" applyProtection="0"/>
    <xf numFmtId="0" fontId="56" fillId="0" borderId="0" applyNumberFormat="0" applyFill="0" applyBorder="0" applyAlignment="0" applyProtection="0"/>
    <xf numFmtId="9" fontId="66" fillId="0" borderId="0" applyFont="0" applyFill="0" applyBorder="0" applyAlignment="0" applyProtection="0"/>
  </cellStyleXfs>
  <cellXfs count="1074">
    <xf numFmtId="0" fontId="0" fillId="0" borderId="0" xfId="0"/>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0" xfId="0" applyFont="1" applyAlignment="1">
      <alignment horizontal="center" vertical="center" wrapText="1"/>
    </xf>
    <xf numFmtId="0" fontId="10" fillId="3" borderId="2" xfId="0" applyFont="1" applyFill="1" applyBorder="1"/>
    <xf numFmtId="0" fontId="11" fillId="0" borderId="0" xfId="0" applyFont="1" applyAlignment="1">
      <alignment horizontal="center" vertical="center" wrapText="1"/>
    </xf>
    <xf numFmtId="0" fontId="12" fillId="3" borderId="2" xfId="0" applyFont="1" applyFill="1" applyBorder="1"/>
    <xf numFmtId="0" fontId="10" fillId="0" borderId="2" xfId="0" applyFont="1" applyBorder="1"/>
    <xf numFmtId="0" fontId="13" fillId="3" borderId="2" xfId="0" applyFont="1" applyFill="1" applyBorder="1"/>
    <xf numFmtId="0" fontId="11"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1" xfId="0" applyFont="1" applyFill="1" applyBorder="1" applyAlignment="1">
      <alignment horizontal="center" vertical="center" wrapText="1"/>
    </xf>
    <xf numFmtId="0" fontId="9" fillId="9" borderId="1" xfId="0" applyFont="1" applyFill="1" applyBorder="1" applyAlignment="1">
      <alignment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1" fillId="8" borderId="1" xfId="0" applyFont="1" applyFill="1" applyBorder="1" applyAlignment="1">
      <alignment horizontal="center" vertical="center"/>
    </xf>
    <xf numFmtId="0" fontId="11" fillId="12"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3" borderId="1" xfId="0" applyFont="1" applyFill="1" applyBorder="1" applyAlignment="1">
      <alignment vertical="center" wrapText="1"/>
    </xf>
    <xf numFmtId="0" fontId="15" fillId="13" borderId="1" xfId="0" applyFont="1" applyFill="1" applyBorder="1" applyAlignment="1">
      <alignment horizontal="center" vertical="center" wrapText="1"/>
    </xf>
    <xf numFmtId="0" fontId="9"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11" fillId="15" borderId="1" xfId="0" applyFont="1" applyFill="1" applyBorder="1" applyAlignment="1">
      <alignment horizontal="center" vertical="center" wrapText="1"/>
    </xf>
    <xf numFmtId="0" fontId="11" fillId="12" borderId="1" xfId="0" applyFont="1" applyFill="1" applyBorder="1" applyAlignment="1">
      <alignment horizontal="center" vertical="center"/>
    </xf>
    <xf numFmtId="0" fontId="15" fillId="10"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9" fillId="8" borderId="1" xfId="0" applyFont="1" applyFill="1" applyBorder="1" applyAlignment="1">
      <alignment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1"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7"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7" fillId="10" borderId="5"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9" borderId="5"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0" borderId="0" xfId="0" applyFont="1" applyAlignment="1">
      <alignment horizontal="center" vertical="center" wrapText="1"/>
    </xf>
    <xf numFmtId="0" fontId="15" fillId="7" borderId="5"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1" borderId="0" xfId="0" applyFont="1" applyFill="1" applyAlignment="1">
      <alignment horizontal="center" vertical="center" wrapText="1"/>
    </xf>
    <xf numFmtId="0" fontId="17" fillId="6" borderId="1" xfId="0" applyFont="1" applyFill="1" applyBorder="1" applyAlignment="1">
      <alignment horizontal="center" vertical="center" wrapText="1"/>
    </xf>
    <xf numFmtId="0" fontId="0" fillId="0" borderId="0" xfId="0" applyAlignment="1">
      <alignment horizontal="center"/>
    </xf>
    <xf numFmtId="0" fontId="9" fillId="6" borderId="1" xfId="0" applyFont="1" applyFill="1" applyBorder="1" applyAlignment="1">
      <alignment horizontal="center" vertical="center" wrapText="1"/>
    </xf>
    <xf numFmtId="0" fontId="36" fillId="0" borderId="0" xfId="0" applyFont="1" applyAlignment="1">
      <alignment horizontal="center" vertical="center" wrapText="1"/>
    </xf>
    <xf numFmtId="0" fontId="42" fillId="0" borderId="0" xfId="0" applyFont="1" applyAlignment="1">
      <alignment horizontal="center" vertical="center" wrapText="1"/>
    </xf>
    <xf numFmtId="0" fontId="42" fillId="5" borderId="5"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38" fillId="6" borderId="5" xfId="0" applyFont="1" applyFill="1" applyBorder="1" applyAlignment="1">
      <alignment horizontal="center" vertical="center" wrapText="1"/>
    </xf>
    <xf numFmtId="0" fontId="38" fillId="17" borderId="1" xfId="0" applyFont="1" applyFill="1" applyBorder="1" applyAlignment="1">
      <alignment vertical="center" wrapText="1"/>
    </xf>
    <xf numFmtId="0" fontId="38" fillId="18" borderId="1"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7" fillId="0" borderId="14" xfId="0" applyFont="1" applyBorder="1" applyAlignment="1">
      <alignment horizontal="center" vertical="center" wrapText="1"/>
    </xf>
    <xf numFmtId="0" fontId="38" fillId="6" borderId="1"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38" fillId="18" borderId="5" xfId="0" applyFont="1" applyFill="1" applyBorder="1" applyAlignment="1">
      <alignment vertical="center" wrapText="1"/>
    </xf>
    <xf numFmtId="0" fontId="15" fillId="12" borderId="5" xfId="0" applyFont="1" applyFill="1" applyBorder="1" applyAlignment="1">
      <alignment horizontal="center" vertical="center" wrapText="1"/>
    </xf>
    <xf numFmtId="0" fontId="27" fillId="13" borderId="6"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25" fillId="17" borderId="1" xfId="0" applyFont="1" applyFill="1" applyBorder="1" applyAlignment="1">
      <alignment horizontal="left" vertical="center" wrapText="1"/>
    </xf>
    <xf numFmtId="0" fontId="46" fillId="0" borderId="0" xfId="0" applyFont="1" applyAlignment="1">
      <alignment horizontal="center"/>
    </xf>
    <xf numFmtId="0" fontId="15" fillId="8" borderId="5"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49" fillId="0" borderId="1" xfId="0" applyFont="1" applyBorder="1" applyAlignment="1">
      <alignment horizontal="center"/>
    </xf>
    <xf numFmtId="0" fontId="48" fillId="0" borderId="1" xfId="0" applyFont="1" applyBorder="1" applyAlignment="1">
      <alignment horizontal="center" wrapText="1"/>
    </xf>
    <xf numFmtId="0" fontId="38" fillId="1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52" fillId="8" borderId="1" xfId="0" applyFont="1" applyFill="1" applyBorder="1" applyAlignment="1">
      <alignment vertical="center" wrapText="1"/>
    </xf>
    <xf numFmtId="0" fontId="15" fillId="8" borderId="17" xfId="0" applyFont="1" applyFill="1" applyBorder="1" applyAlignment="1">
      <alignment horizontal="center" vertical="center" wrapText="1"/>
    </xf>
    <xf numFmtId="0" fontId="27" fillId="12" borderId="1" xfId="0" applyFont="1" applyFill="1" applyBorder="1" applyAlignment="1">
      <alignment vertical="center" wrapText="1"/>
    </xf>
    <xf numFmtId="0" fontId="11" fillId="19" borderId="5" xfId="0" applyFont="1" applyFill="1" applyBorder="1" applyAlignment="1">
      <alignment horizontal="center" vertical="center" wrapText="1"/>
    </xf>
    <xf numFmtId="0" fontId="27" fillId="19" borderId="5" xfId="0" applyFont="1" applyFill="1" applyBorder="1" applyAlignment="1">
      <alignment horizontal="center" vertical="center" wrapText="1"/>
    </xf>
    <xf numFmtId="0" fontId="9" fillId="12" borderId="5" xfId="0" applyFont="1" applyFill="1" applyBorder="1" applyAlignment="1">
      <alignment horizontal="left" vertical="center" wrapText="1"/>
    </xf>
    <xf numFmtId="0" fontId="38" fillId="6" borderId="5" xfId="0" applyFont="1" applyFill="1" applyBorder="1" applyAlignment="1">
      <alignment vertical="center" wrapText="1"/>
    </xf>
    <xf numFmtId="0" fontId="38" fillId="11" borderId="12" xfId="0" applyFont="1" applyFill="1" applyBorder="1" applyAlignment="1">
      <alignment vertical="center" wrapText="1"/>
    </xf>
    <xf numFmtId="0" fontId="62" fillId="0" borderId="0" xfId="0" applyFont="1" applyAlignment="1">
      <alignment horizontal="center" vertical="center" wrapText="1"/>
    </xf>
    <xf numFmtId="0" fontId="38" fillId="10" borderId="5" xfId="0" applyFont="1" applyFill="1" applyBorder="1" applyAlignment="1">
      <alignment vertical="center" wrapText="1"/>
    </xf>
    <xf numFmtId="0" fontId="38" fillId="11" borderId="1" xfId="0" applyFont="1" applyFill="1" applyBorder="1" applyAlignment="1">
      <alignment vertical="center" wrapText="1"/>
    </xf>
    <xf numFmtId="0" fontId="38" fillId="0" borderId="5" xfId="0" applyFont="1" applyBorder="1" applyAlignment="1">
      <alignment vertical="center" wrapText="1"/>
    </xf>
    <xf numFmtId="0" fontId="38" fillId="11" borderId="5" xfId="0" applyFont="1" applyFill="1" applyBorder="1" applyAlignment="1">
      <alignment vertical="center" wrapText="1"/>
    </xf>
    <xf numFmtId="0" fontId="9" fillId="7" borderId="1" xfId="0" applyFont="1" applyFill="1" applyBorder="1" applyAlignment="1">
      <alignment vertical="center" wrapText="1"/>
    </xf>
    <xf numFmtId="0" fontId="38" fillId="18" borderId="1" xfId="0" applyFont="1" applyFill="1" applyBorder="1" applyAlignment="1">
      <alignment vertical="center" wrapText="1"/>
    </xf>
    <xf numFmtId="0" fontId="38" fillId="6" borderId="6" xfId="0" applyFont="1" applyFill="1" applyBorder="1" applyAlignment="1">
      <alignment vertical="center" wrapText="1"/>
    </xf>
    <xf numFmtId="0" fontId="43" fillId="2" borderId="5" xfId="0" applyFont="1" applyFill="1" applyBorder="1" applyAlignment="1">
      <alignment vertical="center" wrapText="1"/>
    </xf>
    <xf numFmtId="0" fontId="25" fillId="20" borderId="5" xfId="0" applyFont="1" applyFill="1" applyBorder="1" applyAlignment="1">
      <alignment vertical="center" wrapText="1"/>
    </xf>
    <xf numFmtId="0" fontId="15" fillId="16" borderId="1" xfId="0" applyFont="1" applyFill="1" applyBorder="1" applyAlignment="1">
      <alignment vertical="center" wrapText="1"/>
    </xf>
    <xf numFmtId="0" fontId="11" fillId="8" borderId="5" xfId="0" applyFont="1" applyFill="1" applyBorder="1" applyAlignment="1">
      <alignment vertical="center" wrapText="1"/>
    </xf>
    <xf numFmtId="0" fontId="15" fillId="8" borderId="5" xfId="0" applyFont="1" applyFill="1" applyBorder="1" applyAlignment="1">
      <alignment vertical="center" wrapText="1"/>
    </xf>
    <xf numFmtId="0" fontId="9" fillId="8" borderId="5" xfId="0" applyFont="1" applyFill="1" applyBorder="1" applyAlignment="1">
      <alignment horizontal="left" vertical="center" wrapText="1"/>
    </xf>
    <xf numFmtId="0" fontId="9" fillId="0" borderId="0" xfId="0" applyFont="1" applyAlignment="1">
      <alignment horizontal="left" vertical="center" wrapText="1"/>
    </xf>
    <xf numFmtId="0" fontId="9" fillId="10" borderId="5" xfId="0" applyFont="1" applyFill="1" applyBorder="1" applyAlignment="1">
      <alignment vertical="center" wrapText="1"/>
    </xf>
    <xf numFmtId="0" fontId="60" fillId="13" borderId="1" xfId="0" applyFont="1" applyFill="1" applyBorder="1" applyAlignment="1">
      <alignment vertical="center" wrapText="1"/>
    </xf>
    <xf numFmtId="0" fontId="11" fillId="10"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7" borderId="12"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5" fillId="7" borderId="1" xfId="0" applyFont="1" applyFill="1" applyBorder="1" applyAlignment="1">
      <alignment vertical="center" wrapText="1"/>
    </xf>
    <xf numFmtId="0" fontId="9" fillId="7" borderId="5" xfId="0" applyFont="1" applyFill="1" applyBorder="1" applyAlignment="1">
      <alignment vertical="center" wrapText="1"/>
    </xf>
    <xf numFmtId="0" fontId="15" fillId="7" borderId="5" xfId="0" applyFont="1" applyFill="1" applyBorder="1" applyAlignment="1">
      <alignment vertical="center" wrapText="1"/>
    </xf>
    <xf numFmtId="0" fontId="38" fillId="17" borderId="7" xfId="0" applyFont="1" applyFill="1" applyBorder="1" applyAlignment="1">
      <alignment vertical="center" wrapText="1"/>
    </xf>
    <xf numFmtId="0" fontId="38" fillId="17" borderId="1" xfId="0" applyFont="1" applyFill="1" applyBorder="1" applyAlignment="1">
      <alignment horizontal="center" vertical="center" wrapText="1"/>
    </xf>
    <xf numFmtId="0" fontId="38" fillId="17" borderId="1" xfId="0" applyFont="1" applyFill="1" applyBorder="1" applyAlignment="1">
      <alignment horizontal="left" vertical="center" wrapText="1"/>
    </xf>
    <xf numFmtId="0" fontId="38" fillId="17" borderId="9" xfId="0" applyFont="1" applyFill="1" applyBorder="1" applyAlignment="1">
      <alignment vertical="center" wrapText="1"/>
    </xf>
    <xf numFmtId="0" fontId="38" fillId="17" borderId="4" xfId="0" applyFont="1" applyFill="1" applyBorder="1" applyAlignment="1">
      <alignment vertical="center" wrapText="1"/>
    </xf>
    <xf numFmtId="0" fontId="38" fillId="17" borderId="0" xfId="0" applyFont="1" applyFill="1" applyAlignment="1">
      <alignment vertical="center" wrapText="1"/>
    </xf>
    <xf numFmtId="0" fontId="25" fillId="17" borderId="1" xfId="0" applyFont="1" applyFill="1" applyBorder="1" applyAlignment="1">
      <alignment vertical="center" wrapText="1"/>
    </xf>
    <xf numFmtId="0" fontId="25" fillId="17" borderId="5" xfId="0" applyFont="1" applyFill="1" applyBorder="1" applyAlignment="1">
      <alignment vertical="center" wrapText="1"/>
    </xf>
    <xf numFmtId="0" fontId="25" fillId="17" borderId="6" xfId="0" applyFont="1" applyFill="1" applyBorder="1" applyAlignment="1">
      <alignment vertical="center" wrapText="1"/>
    </xf>
    <xf numFmtId="0" fontId="38" fillId="17" borderId="3" xfId="0" applyFont="1" applyFill="1" applyBorder="1" applyAlignment="1">
      <alignment horizontal="left" vertical="center" wrapText="1"/>
    </xf>
    <xf numFmtId="0" fontId="27" fillId="7" borderId="12" xfId="0" applyFont="1" applyFill="1" applyBorder="1" applyAlignment="1">
      <alignment vertical="center" wrapText="1"/>
    </xf>
    <xf numFmtId="0" fontId="38" fillId="17" borderId="5" xfId="0" applyFont="1" applyFill="1" applyBorder="1" applyAlignment="1">
      <alignment vertical="center" wrapText="1"/>
    </xf>
    <xf numFmtId="0" fontId="39" fillId="7" borderId="1" xfId="0" applyFont="1" applyFill="1" applyBorder="1" applyAlignment="1">
      <alignment vertical="center" wrapText="1"/>
    </xf>
    <xf numFmtId="0" fontId="15" fillId="15" borderId="1" xfId="0" applyFont="1" applyFill="1" applyBorder="1" applyAlignment="1">
      <alignment vertical="center" wrapText="1"/>
    </xf>
    <xf numFmtId="0" fontId="15" fillId="10" borderId="1" xfId="0" applyFont="1" applyFill="1" applyBorder="1" applyAlignment="1">
      <alignment vertical="center" wrapText="1"/>
    </xf>
    <xf numFmtId="0" fontId="27" fillId="2" borderId="5" xfId="0" applyFont="1" applyFill="1" applyBorder="1" applyAlignment="1">
      <alignment vertical="center" wrapText="1"/>
    </xf>
    <xf numFmtId="0" fontId="15" fillId="2" borderId="5" xfId="0" applyFont="1" applyFill="1" applyBorder="1" applyAlignment="1">
      <alignment vertical="center" wrapText="1"/>
    </xf>
    <xf numFmtId="0" fontId="36" fillId="17" borderId="0" xfId="0" applyFont="1" applyFill="1" applyAlignment="1">
      <alignment vertical="center" wrapText="1"/>
    </xf>
    <xf numFmtId="0" fontId="37" fillId="9" borderId="1" xfId="0" applyFont="1" applyFill="1" applyBorder="1" applyAlignment="1">
      <alignment vertical="center" wrapText="1"/>
    </xf>
    <xf numFmtId="0" fontId="25" fillId="17" borderId="0" xfId="0" applyFont="1" applyFill="1" applyAlignment="1">
      <alignment vertical="center" wrapText="1"/>
    </xf>
    <xf numFmtId="0" fontId="15" fillId="12" borderId="1" xfId="0" applyFont="1" applyFill="1" applyBorder="1" applyAlignment="1">
      <alignment vertical="center" wrapText="1"/>
    </xf>
    <xf numFmtId="0" fontId="27" fillId="8" borderId="1" xfId="0" applyFont="1" applyFill="1" applyBorder="1" applyAlignment="1">
      <alignment vertical="center" wrapText="1"/>
    </xf>
    <xf numFmtId="0" fontId="27" fillId="8" borderId="5" xfId="0" applyFont="1" applyFill="1" applyBorder="1" applyAlignment="1">
      <alignment vertical="center" wrapText="1"/>
    </xf>
    <xf numFmtId="0" fontId="38" fillId="13" borderId="5" xfId="0" applyFont="1" applyFill="1" applyBorder="1" applyAlignment="1">
      <alignment vertical="center" wrapText="1"/>
    </xf>
    <xf numFmtId="0" fontId="9" fillId="14" borderId="5" xfId="0" applyFont="1" applyFill="1" applyBorder="1" applyAlignment="1">
      <alignment vertical="center" wrapText="1"/>
    </xf>
    <xf numFmtId="0" fontId="27" fillId="6" borderId="5" xfId="0" applyFont="1" applyFill="1" applyBorder="1" applyAlignment="1">
      <alignment vertical="center" wrapText="1"/>
    </xf>
    <xf numFmtId="0" fontId="25" fillId="17" borderId="9" xfId="0" applyFont="1" applyFill="1" applyBorder="1" applyAlignment="1">
      <alignment vertical="center" wrapText="1"/>
    </xf>
    <xf numFmtId="0" fontId="26" fillId="6" borderId="5" xfId="0" applyFont="1" applyFill="1" applyBorder="1" applyAlignment="1">
      <alignment vertical="center" wrapText="1"/>
    </xf>
    <xf numFmtId="0" fontId="25" fillId="17" borderId="7" xfId="0" applyFont="1" applyFill="1" applyBorder="1" applyAlignment="1">
      <alignment vertical="center" wrapText="1"/>
    </xf>
    <xf numFmtId="0" fontId="0" fillId="0" borderId="0" xfId="0" applyAlignment="1">
      <alignment horizontal="center" wrapText="1"/>
    </xf>
    <xf numFmtId="0" fontId="38" fillId="2" borderId="1" xfId="0" applyFont="1" applyFill="1" applyBorder="1" applyAlignment="1">
      <alignment vertical="center" wrapText="1"/>
    </xf>
    <xf numFmtId="0" fontId="14" fillId="5" borderId="7" xfId="0" applyFont="1" applyFill="1" applyBorder="1" applyAlignment="1">
      <alignment vertical="center" wrapText="1"/>
    </xf>
    <xf numFmtId="0" fontId="42" fillId="5" borderId="9" xfId="0" applyFont="1" applyFill="1" applyBorder="1" applyAlignment="1">
      <alignment vertical="center" wrapText="1"/>
    </xf>
    <xf numFmtId="0" fontId="14" fillId="5" borderId="5" xfId="0" applyFont="1" applyFill="1" applyBorder="1" applyAlignment="1">
      <alignment vertical="center" wrapText="1"/>
    </xf>
    <xf numFmtId="0" fontId="11" fillId="2" borderId="5"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0" fillId="0" borderId="0" xfId="0" applyAlignment="1">
      <alignment horizontal="left"/>
    </xf>
    <xf numFmtId="169" fontId="0" fillId="0" borderId="0" xfId="0" applyNumberFormat="1" applyAlignment="1">
      <alignment horizontal="right" vertical="center"/>
    </xf>
    <xf numFmtId="0" fontId="0" fillId="0" borderId="0" xfId="0" applyAlignment="1">
      <alignment horizontal="center" vertical="center"/>
    </xf>
    <xf numFmtId="0" fontId="0" fillId="0" borderId="0" xfId="0" pivotButton="1" applyAlignment="1">
      <alignment horizontal="center" vertical="center"/>
    </xf>
    <xf numFmtId="174" fontId="6" fillId="0" borderId="0" xfId="0" applyNumberFormat="1" applyFont="1"/>
    <xf numFmtId="169" fontId="0" fillId="0" borderId="0" xfId="0" applyNumberFormat="1"/>
    <xf numFmtId="0" fontId="17" fillId="15" borderId="1" xfId="0" applyFont="1" applyFill="1" applyBorder="1" applyAlignment="1">
      <alignment wrapText="1"/>
    </xf>
    <xf numFmtId="0" fontId="11" fillId="21" borderId="1" xfId="0" applyFont="1" applyFill="1" applyBorder="1" applyAlignment="1">
      <alignment horizontal="center" vertical="center" wrapText="1"/>
    </xf>
    <xf numFmtId="0" fontId="15" fillId="13" borderId="5" xfId="0" applyFont="1" applyFill="1" applyBorder="1" applyAlignment="1">
      <alignment vertical="center" wrapText="1"/>
    </xf>
    <xf numFmtId="0" fontId="9" fillId="13" borderId="1" xfId="0" applyFont="1" applyFill="1" applyBorder="1" applyAlignment="1">
      <alignment horizontal="left" vertical="top" wrapText="1"/>
    </xf>
    <xf numFmtId="0" fontId="25" fillId="17" borderId="4" xfId="0" applyFont="1" applyFill="1" applyBorder="1" applyAlignment="1">
      <alignment vertical="center" wrapText="1"/>
    </xf>
    <xf numFmtId="166" fontId="33" fillId="0" borderId="0" xfId="5" applyNumberFormat="1" applyFont="1" applyAlignment="1">
      <alignment horizontal="right" vertical="center" wrapText="1"/>
    </xf>
    <xf numFmtId="166" fontId="47" fillId="0" borderId="0" xfId="5" applyNumberFormat="1" applyFont="1" applyAlignment="1">
      <alignment horizontal="right" vertical="center" wrapText="1"/>
    </xf>
    <xf numFmtId="166" fontId="59" fillId="0" borderId="0" xfId="5" applyNumberFormat="1" applyFont="1" applyAlignment="1">
      <alignment horizontal="right" vertical="center" wrapText="1"/>
    </xf>
    <xf numFmtId="166" fontId="8" fillId="0" borderId="1" xfId="0" applyNumberFormat="1" applyFont="1" applyBorder="1" applyAlignment="1">
      <alignment horizontal="right" vertical="center" wrapText="1"/>
    </xf>
    <xf numFmtId="166" fontId="8" fillId="0" borderId="0" xfId="5" applyNumberFormat="1" applyFont="1" applyAlignment="1">
      <alignment horizontal="right" vertical="center" wrapText="1"/>
    </xf>
    <xf numFmtId="166" fontId="7" fillId="0" borderId="0" xfId="5" applyNumberFormat="1" applyFont="1" applyAlignment="1">
      <alignment horizontal="right" vertical="center" wrapText="1"/>
    </xf>
    <xf numFmtId="0" fontId="15" fillId="15" borderId="6"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33" fillId="12" borderId="5"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63" fillId="13" borderId="1" xfId="0" applyFont="1" applyFill="1" applyBorder="1" applyAlignment="1">
      <alignment vertical="center" wrapText="1"/>
    </xf>
    <xf numFmtId="0" fontId="64" fillId="13" borderId="1" xfId="0" applyFont="1" applyFill="1" applyBorder="1" applyAlignment="1">
      <alignment wrapText="1"/>
    </xf>
    <xf numFmtId="0" fontId="9" fillId="15" borderId="1" xfId="0" applyFont="1" applyFill="1" applyBorder="1" applyAlignment="1">
      <alignment horizontal="center" vertical="center" wrapText="1"/>
    </xf>
    <xf numFmtId="1" fontId="9"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xf>
    <xf numFmtId="166" fontId="57" fillId="7" borderId="1" xfId="5" applyNumberFormat="1" applyFont="1" applyFill="1" applyBorder="1" applyAlignment="1">
      <alignment horizontal="right" vertical="center"/>
    </xf>
    <xf numFmtId="9" fontId="22" fillId="7" borderId="1" xfId="0" applyNumberFormat="1" applyFont="1" applyFill="1" applyBorder="1" applyAlignment="1">
      <alignment horizontal="center" vertical="center"/>
    </xf>
    <xf numFmtId="166" fontId="33" fillId="7" borderId="3" xfId="5" applyNumberFormat="1" applyFont="1" applyFill="1" applyBorder="1" applyAlignment="1">
      <alignment horizontal="right" vertical="center" wrapText="1"/>
    </xf>
    <xf numFmtId="166" fontId="8" fillId="7" borderId="1" xfId="5" applyNumberFormat="1" applyFont="1" applyFill="1" applyBorder="1" applyAlignment="1">
      <alignment horizontal="right" vertical="center" wrapText="1"/>
    </xf>
    <xf numFmtId="166" fontId="58" fillId="7" borderId="1" xfId="5" applyNumberFormat="1" applyFont="1" applyFill="1" applyBorder="1" applyAlignment="1">
      <alignment horizontal="right" vertical="center"/>
    </xf>
    <xf numFmtId="3" fontId="9" fillId="7" borderId="1" xfId="0" applyNumberFormat="1" applyFont="1" applyFill="1" applyBorder="1" applyAlignment="1">
      <alignment horizontal="center" vertical="center" wrapText="1"/>
    </xf>
    <xf numFmtId="0" fontId="11" fillId="7" borderId="1" xfId="0" applyFont="1" applyFill="1" applyBorder="1" applyAlignment="1">
      <alignment vertical="center" wrapText="1"/>
    </xf>
    <xf numFmtId="49" fontId="15" fillId="7" borderId="1" xfId="0" applyNumberFormat="1" applyFont="1" applyFill="1" applyBorder="1" applyAlignment="1">
      <alignment horizontal="center" vertical="center" wrapText="1"/>
    </xf>
    <xf numFmtId="14" fontId="15" fillId="7" borderId="1" xfId="0" applyNumberFormat="1" applyFont="1" applyFill="1" applyBorder="1" applyAlignment="1">
      <alignment horizontal="center" vertical="center" wrapText="1"/>
    </xf>
    <xf numFmtId="173" fontId="15" fillId="7" borderId="1" xfId="2" applyNumberFormat="1" applyFont="1" applyFill="1" applyBorder="1" applyAlignment="1">
      <alignment horizontal="center" vertical="center" wrapText="1"/>
    </xf>
    <xf numFmtId="166" fontId="33" fillId="7" borderId="1" xfId="5" applyNumberFormat="1" applyFont="1" applyFill="1" applyBorder="1" applyAlignment="1">
      <alignment horizontal="right" vertical="center" wrapText="1"/>
    </xf>
    <xf numFmtId="0" fontId="0" fillId="7" borderId="1" xfId="0"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xf>
    <xf numFmtId="0" fontId="15" fillId="7" borderId="1" xfId="0" applyFont="1" applyFill="1" applyBorder="1" applyAlignment="1">
      <alignment horizontal="center" vertical="center"/>
    </xf>
    <xf numFmtId="0" fontId="54" fillId="7" borderId="1" xfId="0" applyFont="1" applyFill="1" applyBorder="1" applyAlignment="1">
      <alignment vertical="center" wrapText="1"/>
    </xf>
    <xf numFmtId="0" fontId="55" fillId="7" borderId="1" xfId="0" applyFont="1" applyFill="1" applyBorder="1" applyAlignment="1">
      <alignment vertical="center" wrapText="1"/>
    </xf>
    <xf numFmtId="0" fontId="33" fillId="7" borderId="1" xfId="0" applyFont="1" applyFill="1" applyBorder="1" applyAlignment="1">
      <alignment horizontal="center" vertical="center" wrapText="1"/>
    </xf>
    <xf numFmtId="166" fontId="8" fillId="7" borderId="1" xfId="5" applyNumberFormat="1" applyFont="1" applyFill="1" applyBorder="1" applyAlignment="1">
      <alignment horizontal="right" vertical="center"/>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11" fillId="7" borderId="1" xfId="0" applyFont="1" applyFill="1" applyBorder="1" applyAlignment="1">
      <alignment horizontal="center" vertical="center"/>
    </xf>
    <xf numFmtId="14" fontId="15" fillId="7" borderId="1" xfId="0" applyNumberFormat="1" applyFont="1" applyFill="1" applyBorder="1" applyAlignment="1">
      <alignment horizontal="center" vertical="center"/>
    </xf>
    <xf numFmtId="9" fontId="15" fillId="7" borderId="1" xfId="0" applyNumberFormat="1" applyFont="1" applyFill="1" applyBorder="1" applyAlignment="1">
      <alignment horizontal="center" vertical="center"/>
    </xf>
    <xf numFmtId="0" fontId="33"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0" fontId="64" fillId="7" borderId="1" xfId="0" applyFont="1" applyFill="1" applyBorder="1" applyAlignment="1">
      <alignment horizontal="center" vertical="center" wrapText="1"/>
    </xf>
    <xf numFmtId="14" fontId="64" fillId="7" borderId="1" xfId="0" applyNumberFormat="1" applyFont="1" applyFill="1" applyBorder="1" applyAlignment="1">
      <alignment horizontal="center" vertical="center"/>
    </xf>
    <xf numFmtId="0" fontId="64" fillId="7" borderId="1" xfId="0" applyFont="1" applyFill="1" applyBorder="1" applyAlignment="1">
      <alignment horizontal="center" vertical="center"/>
    </xf>
    <xf numFmtId="166" fontId="69" fillId="7" borderId="1" xfId="5" applyNumberFormat="1" applyFont="1" applyFill="1" applyBorder="1" applyAlignment="1">
      <alignment horizontal="right" vertical="center"/>
    </xf>
    <xf numFmtId="14" fontId="39" fillId="7" borderId="1" xfId="0" applyNumberFormat="1" applyFont="1" applyFill="1" applyBorder="1" applyAlignment="1">
      <alignment horizontal="center" vertical="center"/>
    </xf>
    <xf numFmtId="3" fontId="64" fillId="7" borderId="1" xfId="0" applyNumberFormat="1" applyFont="1" applyFill="1" applyBorder="1" applyAlignment="1">
      <alignment horizontal="center" vertical="center"/>
    </xf>
    <xf numFmtId="0" fontId="39" fillId="7" borderId="1" xfId="0" applyFont="1" applyFill="1" applyBorder="1" applyAlignment="1">
      <alignment horizontal="center" vertical="center"/>
    </xf>
    <xf numFmtId="166" fontId="40" fillId="7" borderId="1" xfId="5" applyNumberFormat="1" applyFont="1" applyFill="1" applyBorder="1" applyAlignment="1">
      <alignment horizontal="right" vertical="center"/>
    </xf>
    <xf numFmtId="0" fontId="56" fillId="7" borderId="1" xfId="6" applyFill="1" applyBorder="1" applyAlignment="1">
      <alignment vertical="center" wrapText="1"/>
    </xf>
    <xf numFmtId="0" fontId="34" fillId="7" borderId="1" xfId="0" applyFont="1" applyFill="1" applyBorder="1" applyAlignment="1">
      <alignment horizontal="center" vertical="center" wrapText="1"/>
    </xf>
    <xf numFmtId="0" fontId="16" fillId="7" borderId="1" xfId="0" applyFont="1" applyFill="1" applyBorder="1" applyAlignment="1">
      <alignment vertical="center" wrapText="1"/>
    </xf>
    <xf numFmtId="0" fontId="16" fillId="7" borderId="1" xfId="0" applyFont="1" applyFill="1" applyBorder="1" applyAlignment="1">
      <alignment horizontal="center" vertical="center" wrapText="1"/>
    </xf>
    <xf numFmtId="14" fontId="16" fillId="7" borderId="1" xfId="0" applyNumberFormat="1" applyFont="1" applyFill="1" applyBorder="1" applyAlignment="1">
      <alignment horizontal="center" vertical="center" wrapText="1"/>
    </xf>
    <xf numFmtId="166" fontId="33" fillId="7" borderId="1" xfId="5" applyNumberFormat="1" applyFont="1" applyFill="1" applyBorder="1" applyAlignment="1">
      <alignment horizontal="right" vertical="center"/>
    </xf>
    <xf numFmtId="0" fontId="9" fillId="7" borderId="16" xfId="0" applyFont="1" applyFill="1" applyBorder="1" applyAlignment="1">
      <alignment horizontal="center" vertical="center" wrapText="1"/>
    </xf>
    <xf numFmtId="0" fontId="8" fillId="15" borderId="6" xfId="0" applyFont="1" applyFill="1" applyBorder="1" applyAlignment="1">
      <alignment horizontal="center" vertical="center" wrapText="1"/>
    </xf>
    <xf numFmtId="166" fontId="33" fillId="15" borderId="1" xfId="5" applyNumberFormat="1" applyFont="1" applyFill="1" applyBorder="1" applyAlignment="1">
      <alignment horizontal="right" vertical="center" wrapText="1"/>
    </xf>
    <xf numFmtId="0" fontId="8" fillId="15" borderId="1" xfId="0" applyFont="1" applyFill="1" applyBorder="1" applyAlignment="1">
      <alignment horizontal="center" vertical="center" wrapText="1"/>
    </xf>
    <xf numFmtId="3" fontId="9" fillId="15" borderId="1" xfId="0" applyNumberFormat="1" applyFont="1" applyFill="1" applyBorder="1" applyAlignment="1">
      <alignment horizontal="center" vertical="center" wrapText="1"/>
    </xf>
    <xf numFmtId="3" fontId="8" fillId="15" borderId="1" xfId="0" applyNumberFormat="1" applyFont="1" applyFill="1" applyBorder="1" applyAlignment="1">
      <alignment horizontal="center" vertical="center" wrapText="1"/>
    </xf>
    <xf numFmtId="166" fontId="33" fillId="15" borderId="3" xfId="5" applyNumberFormat="1" applyFont="1" applyFill="1" applyBorder="1" applyAlignment="1">
      <alignment horizontal="right" vertical="center" wrapText="1"/>
    </xf>
    <xf numFmtId="0" fontId="23" fillId="15"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17" fontId="44" fillId="15" borderId="1" xfId="0" applyNumberFormat="1" applyFont="1" applyFill="1" applyBorder="1" applyAlignment="1">
      <alignment horizontal="center" vertical="center" wrapText="1"/>
    </xf>
    <xf numFmtId="166" fontId="30" fillId="15" borderId="1" xfId="5" applyNumberFormat="1" applyFont="1" applyFill="1" applyBorder="1" applyAlignment="1">
      <alignment horizontal="right" vertical="center" wrapText="1"/>
    </xf>
    <xf numFmtId="0" fontId="34" fillId="15" borderId="1" xfId="0" applyFont="1" applyFill="1" applyBorder="1" applyAlignment="1">
      <alignment horizontal="center" vertical="center" wrapText="1"/>
    </xf>
    <xf numFmtId="0" fontId="15" fillId="15" borderId="1" xfId="0" applyFont="1" applyFill="1" applyBorder="1" applyAlignment="1">
      <alignment horizontal="center" vertical="center"/>
    </xf>
    <xf numFmtId="0" fontId="33" fillId="15" borderId="1" xfId="0" applyFont="1" applyFill="1" applyBorder="1" applyAlignment="1">
      <alignment horizontal="center" vertical="center"/>
    </xf>
    <xf numFmtId="166" fontId="33" fillId="15" borderId="3" xfId="0" applyNumberFormat="1" applyFont="1" applyFill="1" applyBorder="1" applyAlignment="1">
      <alignment horizontal="right" vertical="center" wrapText="1"/>
    </xf>
    <xf numFmtId="0" fontId="11" fillId="15" borderId="1" xfId="0" applyFont="1" applyFill="1" applyBorder="1" applyAlignment="1">
      <alignment horizontal="center" vertical="center"/>
    </xf>
    <xf numFmtId="17" fontId="9" fillId="15" borderId="1" xfId="0" applyNumberFormat="1" applyFont="1" applyFill="1" applyBorder="1" applyAlignment="1">
      <alignment horizontal="center" vertical="center" wrapText="1"/>
    </xf>
    <xf numFmtId="166" fontId="8" fillId="15" borderId="1" xfId="5" applyNumberFormat="1" applyFont="1" applyFill="1" applyBorder="1" applyAlignment="1">
      <alignment horizontal="right" vertical="center"/>
    </xf>
    <xf numFmtId="166" fontId="8" fillId="15" borderId="1" xfId="0" applyNumberFormat="1" applyFont="1" applyFill="1" applyBorder="1" applyAlignment="1">
      <alignment horizontal="right" vertical="center"/>
    </xf>
    <xf numFmtId="0" fontId="9" fillId="15" borderId="1" xfId="0" applyFont="1" applyFill="1" applyBorder="1" applyAlignment="1">
      <alignment horizontal="center" vertical="center"/>
    </xf>
    <xf numFmtId="3" fontId="8" fillId="12" borderId="1" xfId="0" applyNumberFormat="1" applyFont="1" applyFill="1" applyBorder="1" applyAlignment="1">
      <alignment horizontal="center" vertical="center" wrapText="1"/>
    </xf>
    <xf numFmtId="166" fontId="33" fillId="12" borderId="3" xfId="5" applyNumberFormat="1" applyFont="1" applyFill="1" applyBorder="1" applyAlignment="1">
      <alignment horizontal="right" vertical="center" wrapText="1"/>
    </xf>
    <xf numFmtId="0" fontId="8" fillId="12" borderId="1" xfId="0" applyFont="1" applyFill="1" applyBorder="1" applyAlignment="1">
      <alignment horizontal="center" vertical="center" wrapText="1"/>
    </xf>
    <xf numFmtId="166" fontId="33" fillId="12" borderId="3" xfId="2" applyNumberFormat="1" applyFont="1" applyFill="1" applyBorder="1" applyAlignment="1">
      <alignment horizontal="right" vertical="center" wrapText="1"/>
    </xf>
    <xf numFmtId="166" fontId="8" fillId="12" borderId="1" xfId="5" applyNumberFormat="1" applyFont="1" applyFill="1" applyBorder="1" applyAlignment="1">
      <alignment horizontal="right" vertical="center" wrapText="1"/>
    </xf>
    <xf numFmtId="0" fontId="11" fillId="12" borderId="5" xfId="0" applyFont="1" applyFill="1" applyBorder="1" applyAlignment="1">
      <alignment vertical="center" wrapText="1"/>
    </xf>
    <xf numFmtId="0" fontId="16" fillId="12" borderId="1" xfId="0" applyFont="1" applyFill="1" applyBorder="1" applyAlignment="1">
      <alignment horizontal="center" vertical="center" wrapText="1"/>
    </xf>
    <xf numFmtId="166" fontId="8" fillId="12" borderId="3" xfId="5" applyNumberFormat="1" applyFont="1" applyFill="1" applyBorder="1" applyAlignment="1">
      <alignment horizontal="right" vertical="center"/>
    </xf>
    <xf numFmtId="9" fontId="15" fillId="12" borderId="1" xfId="0" applyNumberFormat="1" applyFont="1" applyFill="1" applyBorder="1" applyAlignment="1">
      <alignment horizontal="center" vertical="center"/>
    </xf>
    <xf numFmtId="14" fontId="15" fillId="12" borderId="1" xfId="0" applyNumberFormat="1" applyFont="1" applyFill="1" applyBorder="1" applyAlignment="1">
      <alignment horizontal="center" vertical="center" wrapText="1"/>
    </xf>
    <xf numFmtId="0" fontId="9" fillId="12" borderId="1" xfId="0" applyFont="1" applyFill="1" applyBorder="1" applyAlignment="1">
      <alignment horizontal="center" vertical="center"/>
    </xf>
    <xf numFmtId="0" fontId="15" fillId="12" borderId="1" xfId="0" applyFont="1" applyFill="1" applyBorder="1" applyAlignment="1">
      <alignment horizontal="center" vertical="center"/>
    </xf>
    <xf numFmtId="166" fontId="8" fillId="12" borderId="3" xfId="5" applyNumberFormat="1" applyFont="1" applyFill="1" applyBorder="1" applyAlignment="1">
      <alignment horizontal="right" vertical="center" wrapText="1"/>
    </xf>
    <xf numFmtId="166" fontId="8" fillId="12" borderId="1" xfId="0" applyNumberFormat="1" applyFont="1" applyFill="1" applyBorder="1" applyAlignment="1">
      <alignment horizontal="right" vertical="center"/>
    </xf>
    <xf numFmtId="166" fontId="8" fillId="12" borderId="1" xfId="5" applyNumberFormat="1" applyFont="1" applyFill="1" applyBorder="1" applyAlignment="1">
      <alignment horizontal="right" vertical="center"/>
    </xf>
    <xf numFmtId="0" fontId="29" fillId="12" borderId="1" xfId="0" applyFont="1" applyFill="1" applyBorder="1" applyAlignment="1">
      <alignment horizontal="center" vertical="center" wrapText="1"/>
    </xf>
    <xf numFmtId="0" fontId="30" fillId="12" borderId="1" xfId="0" applyFont="1" applyFill="1" applyBorder="1" applyAlignment="1">
      <alignment horizontal="center" vertical="center"/>
    </xf>
    <xf numFmtId="166" fontId="30" fillId="12" borderId="3" xfId="5" applyNumberFormat="1" applyFont="1" applyFill="1" applyBorder="1" applyAlignment="1">
      <alignment horizontal="right" vertical="center"/>
    </xf>
    <xf numFmtId="9" fontId="9" fillId="12" borderId="1" xfId="0" applyNumberFormat="1" applyFont="1" applyFill="1" applyBorder="1" applyAlignment="1">
      <alignment horizontal="center" vertical="center" wrapText="1"/>
    </xf>
    <xf numFmtId="166" fontId="33" fillId="12" borderId="7" xfId="5" applyNumberFormat="1" applyFont="1" applyFill="1" applyBorder="1" applyAlignment="1">
      <alignment horizontal="right" vertical="center" wrapText="1"/>
    </xf>
    <xf numFmtId="0" fontId="8" fillId="12"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5" xfId="0" applyFont="1" applyFill="1" applyBorder="1" applyAlignment="1">
      <alignment horizontal="center" vertical="center"/>
    </xf>
    <xf numFmtId="1" fontId="9" fillId="12" borderId="5" xfId="0" applyNumberFormat="1" applyFont="1" applyFill="1" applyBorder="1" applyAlignment="1">
      <alignment horizontal="center" vertical="center" wrapText="1"/>
    </xf>
    <xf numFmtId="166" fontId="57" fillId="12" borderId="5" xfId="5" applyNumberFormat="1" applyFont="1" applyFill="1" applyBorder="1" applyAlignment="1">
      <alignment horizontal="right" vertical="center"/>
    </xf>
    <xf numFmtId="0" fontId="50" fillId="12" borderId="5" xfId="0" applyFont="1" applyFill="1" applyBorder="1" applyAlignment="1">
      <alignment vertical="center" wrapText="1"/>
    </xf>
    <xf numFmtId="17" fontId="15" fillId="13"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166" fontId="8" fillId="13" borderId="1" xfId="0" applyNumberFormat="1" applyFont="1" applyFill="1" applyBorder="1" applyAlignment="1">
      <alignment horizontal="right" vertical="center" wrapText="1"/>
    </xf>
    <xf numFmtId="166" fontId="8" fillId="13" borderId="1" xfId="5" applyNumberFormat="1" applyFont="1" applyFill="1" applyBorder="1" applyAlignment="1">
      <alignment horizontal="right" vertical="center" wrapText="1"/>
    </xf>
    <xf numFmtId="167" fontId="8" fillId="13" borderId="1" xfId="0" applyNumberFormat="1" applyFont="1" applyFill="1" applyBorder="1" applyAlignment="1">
      <alignment horizontal="center" vertical="center" wrapText="1"/>
    </xf>
    <xf numFmtId="0" fontId="9" fillId="13" borderId="5" xfId="0" applyFont="1" applyFill="1" applyBorder="1" applyAlignment="1">
      <alignment vertical="center" wrapText="1"/>
    </xf>
    <xf numFmtId="166" fontId="8" fillId="13" borderId="5" xfId="5" applyNumberFormat="1" applyFont="1" applyFill="1" applyBorder="1" applyAlignment="1">
      <alignment horizontal="right" vertical="center" wrapText="1"/>
    </xf>
    <xf numFmtId="0" fontId="36" fillId="13" borderId="1" xfId="0" applyFont="1" applyFill="1" applyBorder="1" applyAlignment="1">
      <alignment horizontal="center" vertical="center" wrapText="1"/>
    </xf>
    <xf numFmtId="14" fontId="15" fillId="13" borderId="1" xfId="0" applyNumberFormat="1" applyFont="1" applyFill="1" applyBorder="1" applyAlignment="1">
      <alignment horizontal="center" vertical="center" wrapText="1"/>
    </xf>
    <xf numFmtId="1" fontId="15" fillId="13" borderId="1" xfId="0" applyNumberFormat="1" applyFont="1" applyFill="1" applyBorder="1" applyAlignment="1">
      <alignment horizontal="center" vertical="center" wrapText="1"/>
    </xf>
    <xf numFmtId="0" fontId="11" fillId="13" borderId="1" xfId="0" applyFont="1" applyFill="1" applyBorder="1" applyAlignment="1">
      <alignment horizontal="center" vertical="center"/>
    </xf>
    <xf numFmtId="0" fontId="30" fillId="13" borderId="1" xfId="0" applyFont="1" applyFill="1" applyBorder="1" applyAlignment="1">
      <alignment horizontal="center" vertical="center" wrapText="1"/>
    </xf>
    <xf numFmtId="0" fontId="30" fillId="13" borderId="1" xfId="0" applyFont="1" applyFill="1" applyBorder="1" applyAlignment="1">
      <alignment horizontal="center" vertical="center"/>
    </xf>
    <xf numFmtId="166" fontId="30" fillId="13" borderId="3" xfId="5" applyNumberFormat="1" applyFont="1" applyFill="1" applyBorder="1" applyAlignment="1">
      <alignment horizontal="right" vertical="center"/>
    </xf>
    <xf numFmtId="0" fontId="9" fillId="13" borderId="1" xfId="0" applyFont="1" applyFill="1" applyBorder="1" applyAlignment="1">
      <alignment horizontal="center" vertical="center"/>
    </xf>
    <xf numFmtId="0" fontId="31" fillId="13" borderId="1" xfId="0" applyFont="1" applyFill="1" applyBorder="1" applyAlignment="1">
      <alignment horizontal="center" vertical="center" wrapText="1"/>
    </xf>
    <xf numFmtId="9" fontId="44" fillId="13" borderId="1" xfId="0" applyNumberFormat="1" applyFont="1" applyFill="1" applyBorder="1" applyAlignment="1">
      <alignment horizontal="center" vertical="center" wrapText="1"/>
    </xf>
    <xf numFmtId="9" fontId="30" fillId="13" borderId="1" xfId="0" applyNumberFormat="1" applyFont="1" applyFill="1" applyBorder="1" applyAlignment="1">
      <alignment horizontal="center" vertical="center"/>
    </xf>
    <xf numFmtId="166" fontId="30" fillId="13" borderId="1" xfId="5" applyNumberFormat="1" applyFont="1" applyFill="1" applyBorder="1" applyAlignment="1">
      <alignment horizontal="right" vertical="center"/>
    </xf>
    <xf numFmtId="0" fontId="16" fillId="13" borderId="1" xfId="0" applyFont="1" applyFill="1" applyBorder="1" applyAlignment="1">
      <alignment horizontal="center" vertical="center" wrapText="1"/>
    </xf>
    <xf numFmtId="14" fontId="9" fillId="13" borderId="1" xfId="0" applyNumberFormat="1" applyFont="1" applyFill="1" applyBorder="1" applyAlignment="1">
      <alignment horizontal="center" vertical="center"/>
    </xf>
    <xf numFmtId="9" fontId="22" fillId="13" borderId="1" xfId="0" applyNumberFormat="1" applyFont="1" applyFill="1" applyBorder="1" applyAlignment="1">
      <alignment horizontal="center" vertical="center"/>
    </xf>
    <xf numFmtId="0" fontId="34" fillId="13" borderId="1" xfId="0" applyFont="1" applyFill="1" applyBorder="1" applyAlignment="1">
      <alignment horizontal="center" vertical="center" wrapText="1"/>
    </xf>
    <xf numFmtId="9" fontId="9" fillId="13" borderId="1" xfId="0" applyNumberFormat="1" applyFont="1" applyFill="1" applyBorder="1" applyAlignment="1">
      <alignment horizontal="center" vertical="center"/>
    </xf>
    <xf numFmtId="0" fontId="17" fillId="21" borderId="1" xfId="0" applyFont="1" applyFill="1" applyBorder="1" applyAlignment="1">
      <alignment horizontal="center" vertical="center" wrapText="1"/>
    </xf>
    <xf numFmtId="0" fontId="15" fillId="21"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166" fontId="33" fillId="21" borderId="1" xfId="5" applyNumberFormat="1" applyFont="1" applyFill="1" applyBorder="1" applyAlignment="1">
      <alignment horizontal="right" vertical="center" wrapText="1"/>
    </xf>
    <xf numFmtId="0" fontId="9" fillId="21" borderId="1" xfId="0" applyFont="1" applyFill="1" applyBorder="1" applyAlignment="1">
      <alignment horizontal="center" vertical="center" wrapText="1"/>
    </xf>
    <xf numFmtId="0" fontId="11" fillId="21" borderId="5" xfId="0" applyFont="1" applyFill="1" applyBorder="1" applyAlignment="1">
      <alignment horizontal="center" vertical="center" wrapText="1"/>
    </xf>
    <xf numFmtId="0" fontId="15" fillId="21" borderId="5" xfId="0" applyFont="1" applyFill="1" applyBorder="1" applyAlignment="1">
      <alignment vertical="center" wrapText="1"/>
    </xf>
    <xf numFmtId="0" fontId="9" fillId="21" borderId="5" xfId="0" applyFont="1" applyFill="1" applyBorder="1" applyAlignment="1">
      <alignment vertical="center" wrapText="1"/>
    </xf>
    <xf numFmtId="0" fontId="9" fillId="21" borderId="5" xfId="0" applyFont="1" applyFill="1" applyBorder="1" applyAlignment="1">
      <alignment horizontal="center" vertical="center" wrapText="1"/>
    </xf>
    <xf numFmtId="166" fontId="8" fillId="21" borderId="5" xfId="5" applyNumberFormat="1" applyFont="1" applyFill="1" applyBorder="1" applyAlignment="1">
      <alignment horizontal="right" vertical="center" wrapText="1"/>
    </xf>
    <xf numFmtId="0" fontId="9" fillId="21" borderId="1" xfId="0" applyFont="1" applyFill="1" applyBorder="1" applyAlignment="1">
      <alignment vertical="center" wrapText="1"/>
    </xf>
    <xf numFmtId="166" fontId="33" fillId="21" borderId="3" xfId="5" applyNumberFormat="1" applyFont="1" applyFill="1" applyBorder="1" applyAlignment="1">
      <alignment horizontal="right" vertical="center" wrapText="1"/>
    </xf>
    <xf numFmtId="0" fontId="9" fillId="21" borderId="1" xfId="0" applyFont="1" applyFill="1" applyBorder="1" applyAlignment="1">
      <alignment horizontal="center" vertical="center"/>
    </xf>
    <xf numFmtId="9" fontId="0" fillId="21" borderId="1" xfId="0" applyNumberFormat="1" applyFill="1" applyBorder="1" applyAlignment="1">
      <alignment horizontal="center" vertical="center" wrapText="1"/>
    </xf>
    <xf numFmtId="166" fontId="58" fillId="21" borderId="1" xfId="5" applyNumberFormat="1" applyFont="1" applyFill="1" applyBorder="1" applyAlignment="1">
      <alignment horizontal="right" vertical="center" wrapText="1"/>
    </xf>
    <xf numFmtId="166" fontId="8" fillId="21" borderId="1" xfId="0" applyNumberFormat="1" applyFont="1" applyFill="1" applyBorder="1" applyAlignment="1">
      <alignment horizontal="right" vertical="center" wrapText="1"/>
    </xf>
    <xf numFmtId="166" fontId="8" fillId="21" borderId="1" xfId="5" applyNumberFormat="1" applyFont="1" applyFill="1" applyBorder="1" applyAlignment="1">
      <alignment horizontal="right" vertical="center" wrapText="1"/>
    </xf>
    <xf numFmtId="14" fontId="9" fillId="21" borderId="1" xfId="0" applyNumberFormat="1" applyFont="1" applyFill="1" applyBorder="1" applyAlignment="1">
      <alignment horizontal="center" vertical="center" wrapText="1"/>
    </xf>
    <xf numFmtId="9" fontId="9" fillId="21"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5" fillId="10" borderId="0" xfId="0" applyFont="1" applyFill="1" applyAlignment="1">
      <alignment horizontal="center" vertical="center" wrapText="1"/>
    </xf>
    <xf numFmtId="0" fontId="9" fillId="10" borderId="1" xfId="0" applyFont="1" applyFill="1" applyBorder="1" applyAlignment="1">
      <alignment horizontal="center" vertical="center" wrapText="1"/>
    </xf>
    <xf numFmtId="166" fontId="8" fillId="10" borderId="1" xfId="0" applyNumberFormat="1" applyFont="1" applyFill="1" applyBorder="1" applyAlignment="1">
      <alignment horizontal="right" vertical="center" wrapText="1"/>
    </xf>
    <xf numFmtId="166" fontId="8" fillId="10" borderId="1" xfId="5" applyNumberFormat="1" applyFont="1" applyFill="1" applyBorder="1" applyAlignment="1">
      <alignment horizontal="right" vertical="center" wrapText="1"/>
    </xf>
    <xf numFmtId="0" fontId="11" fillId="10" borderId="1" xfId="0" applyFont="1" applyFill="1" applyBorder="1" applyAlignment="1">
      <alignment horizontal="center" vertical="center"/>
    </xf>
    <xf numFmtId="0" fontId="9" fillId="10" borderId="1" xfId="0" applyFont="1" applyFill="1" applyBorder="1" applyAlignment="1">
      <alignment horizontal="center" vertical="center"/>
    </xf>
    <xf numFmtId="14" fontId="9" fillId="10" borderId="1" xfId="0" applyNumberFormat="1" applyFont="1" applyFill="1" applyBorder="1" applyAlignment="1">
      <alignment horizontal="center" vertical="center"/>
    </xf>
    <xf numFmtId="9" fontId="9" fillId="10" borderId="1" xfId="0" applyNumberFormat="1" applyFont="1" applyFill="1" applyBorder="1" applyAlignment="1">
      <alignment horizontal="center" vertical="center"/>
    </xf>
    <xf numFmtId="17" fontId="9" fillId="10" borderId="1" xfId="0" applyNumberFormat="1" applyFont="1" applyFill="1" applyBorder="1" applyAlignment="1">
      <alignment horizontal="center" vertical="center"/>
    </xf>
    <xf numFmtId="166" fontId="8" fillId="10" borderId="3" xfId="1" applyNumberFormat="1" applyFont="1" applyFill="1" applyBorder="1" applyAlignment="1">
      <alignment horizontal="right" vertical="center" wrapText="1"/>
    </xf>
    <xf numFmtId="9" fontId="15" fillId="10" borderId="1" xfId="0" applyNumberFormat="1" applyFont="1" applyFill="1" applyBorder="1" applyAlignment="1">
      <alignment horizontal="center" vertical="center" wrapText="1"/>
    </xf>
    <xf numFmtId="14" fontId="15" fillId="10" borderId="1" xfId="0" applyNumberFormat="1"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5" xfId="0" applyFont="1" applyFill="1" applyBorder="1" applyAlignment="1">
      <alignment horizontal="center" vertical="center"/>
    </xf>
    <xf numFmtId="1" fontId="22" fillId="10" borderId="5" xfId="0" applyNumberFormat="1" applyFont="1" applyFill="1" applyBorder="1" applyAlignment="1">
      <alignment horizontal="center" vertical="center" wrapText="1"/>
    </xf>
    <xf numFmtId="166" fontId="57" fillId="10" borderId="5" xfId="5" applyNumberFormat="1" applyFont="1" applyFill="1" applyBorder="1" applyAlignment="1">
      <alignment horizontal="right" vertical="center"/>
    </xf>
    <xf numFmtId="166" fontId="57" fillId="10" borderId="5" xfId="0" applyNumberFormat="1" applyFont="1" applyFill="1" applyBorder="1" applyAlignment="1">
      <alignment horizontal="right" vertical="center"/>
    </xf>
    <xf numFmtId="0" fontId="0" fillId="10" borderId="1" xfId="0" applyFill="1" applyBorder="1" applyAlignment="1">
      <alignment vertical="center" wrapText="1"/>
    </xf>
    <xf numFmtId="14" fontId="9" fillId="10" borderId="1" xfId="0" applyNumberFormat="1" applyFont="1" applyFill="1" applyBorder="1" applyAlignment="1">
      <alignment horizontal="center" vertical="center" wrapText="1"/>
    </xf>
    <xf numFmtId="9" fontId="22" fillId="10" borderId="1" xfId="0" applyNumberFormat="1" applyFont="1" applyFill="1" applyBorder="1" applyAlignment="1">
      <alignment horizontal="center" vertical="center"/>
    </xf>
    <xf numFmtId="14" fontId="15" fillId="2" borderId="1" xfId="0" applyNumberFormat="1" applyFont="1" applyFill="1" applyBorder="1" applyAlignment="1">
      <alignment horizontal="center" vertical="center" wrapText="1"/>
    </xf>
    <xf numFmtId="165" fontId="9" fillId="2" borderId="1" xfId="4" applyNumberFormat="1" applyFont="1" applyFill="1" applyBorder="1" applyAlignment="1">
      <alignment vertical="center" wrapText="1"/>
    </xf>
    <xf numFmtId="173" fontId="33" fillId="2" borderId="1" xfId="2" applyNumberFormat="1" applyFont="1" applyFill="1" applyBorder="1" applyAlignment="1">
      <alignment horizontal="center" vertical="center" wrapText="1"/>
    </xf>
    <xf numFmtId="166" fontId="33" fillId="2" borderId="1" xfId="2" applyNumberFormat="1" applyFont="1" applyFill="1" applyBorder="1" applyAlignment="1">
      <alignment horizontal="right" vertical="center" wrapText="1"/>
    </xf>
    <xf numFmtId="166" fontId="33" fillId="2" borderId="1" xfId="5"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166" fontId="58" fillId="2" borderId="1" xfId="5" applyNumberFormat="1" applyFont="1" applyFill="1" applyBorder="1" applyAlignment="1">
      <alignment horizontal="right" vertical="center" wrapText="1"/>
    </xf>
    <xf numFmtId="0" fontId="54" fillId="2" borderId="1" xfId="0" applyFont="1" applyFill="1" applyBorder="1" applyAlignment="1">
      <alignment vertical="center" wrapText="1"/>
    </xf>
    <xf numFmtId="0" fontId="55" fillId="2" borderId="1" xfId="0" applyFont="1" applyFill="1" applyBorder="1" applyAlignment="1">
      <alignment horizontal="center" vertical="center" wrapText="1"/>
    </xf>
    <xf numFmtId="166" fontId="58" fillId="2" borderId="1" xfId="5" applyNumberFormat="1" applyFont="1" applyFill="1" applyBorder="1" applyAlignment="1">
      <alignment horizontal="right" vertical="center"/>
    </xf>
    <xf numFmtId="166" fontId="58" fillId="2" borderId="1" xfId="0" applyNumberFormat="1" applyFont="1" applyFill="1" applyBorder="1" applyAlignment="1">
      <alignment horizontal="right" vertical="center"/>
    </xf>
    <xf numFmtId="166" fontId="8" fillId="2" borderId="1" xfId="5" applyNumberFormat="1" applyFont="1" applyFill="1" applyBorder="1" applyAlignment="1">
      <alignment horizontal="right" vertical="center" wrapText="1"/>
    </xf>
    <xf numFmtId="17"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33" fillId="2" borderId="1" xfId="0" applyFont="1" applyFill="1" applyBorder="1" applyAlignment="1">
      <alignment horizontal="center" vertical="center"/>
    </xf>
    <xf numFmtId="166" fontId="8" fillId="2" borderId="1" xfId="5" applyNumberFormat="1" applyFont="1" applyFill="1" applyBorder="1" applyAlignment="1">
      <alignment horizontal="right" vertical="center"/>
    </xf>
    <xf numFmtId="0" fontId="8" fillId="2" borderId="1" xfId="0" applyFont="1" applyFill="1" applyBorder="1" applyAlignment="1">
      <alignment horizontal="center" vertical="center" wrapText="1"/>
    </xf>
    <xf numFmtId="166" fontId="8" fillId="2" borderId="1" xfId="0" applyNumberFormat="1" applyFont="1" applyFill="1" applyBorder="1" applyAlignment="1">
      <alignment horizontal="right" vertical="center"/>
    </xf>
    <xf numFmtId="166" fontId="33" fillId="8" borderId="3" xfId="5" applyNumberFormat="1" applyFont="1" applyFill="1" applyBorder="1" applyAlignment="1">
      <alignment horizontal="right" vertical="center" wrapText="1"/>
    </xf>
    <xf numFmtId="166" fontId="8" fillId="8" borderId="1" xfId="0" applyNumberFormat="1" applyFont="1" applyFill="1" applyBorder="1" applyAlignment="1">
      <alignment horizontal="right" vertical="center" wrapText="1"/>
    </xf>
    <xf numFmtId="166" fontId="8" fillId="8" borderId="1" xfId="5" applyNumberFormat="1" applyFont="1" applyFill="1" applyBorder="1" applyAlignment="1">
      <alignment horizontal="right" vertical="center" wrapText="1"/>
    </xf>
    <xf numFmtId="0" fontId="33" fillId="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17" fontId="15" fillId="8" borderId="1" xfId="0" applyNumberFormat="1" applyFont="1" applyFill="1" applyBorder="1" applyAlignment="1">
      <alignment horizontal="center" vertical="center" wrapText="1"/>
    </xf>
    <xf numFmtId="10" fontId="15" fillId="8" borderId="1" xfId="0" applyNumberFormat="1" applyFont="1" applyFill="1" applyBorder="1" applyAlignment="1">
      <alignment horizontal="center" vertical="center" wrapText="1"/>
    </xf>
    <xf numFmtId="0" fontId="0" fillId="8" borderId="1" xfId="0" applyFill="1" applyBorder="1" applyAlignment="1">
      <alignment horizontal="center" vertical="center"/>
    </xf>
    <xf numFmtId="166" fontId="58" fillId="8" borderId="1" xfId="2" applyNumberFormat="1" applyFont="1" applyFill="1" applyBorder="1" applyAlignment="1">
      <alignment horizontal="right" vertical="center" wrapText="1"/>
    </xf>
    <xf numFmtId="166" fontId="58" fillId="8" borderId="1" xfId="5" applyNumberFormat="1" applyFont="1" applyFill="1" applyBorder="1" applyAlignment="1">
      <alignment horizontal="right" vertical="center" wrapText="1"/>
    </xf>
    <xf numFmtId="14" fontId="15" fillId="8" borderId="1" xfId="0" applyNumberFormat="1" applyFont="1" applyFill="1" applyBorder="1" applyAlignment="1">
      <alignment horizontal="center" vertical="center" wrapText="1"/>
    </xf>
    <xf numFmtId="9" fontId="15" fillId="8" borderId="1" xfId="0" applyNumberFormat="1" applyFont="1" applyFill="1" applyBorder="1" applyAlignment="1">
      <alignment horizontal="center" vertical="center"/>
    </xf>
    <xf numFmtId="166" fontId="33" fillId="8" borderId="1" xfId="5" applyNumberFormat="1" applyFont="1" applyFill="1" applyBorder="1" applyAlignment="1">
      <alignment horizontal="right" vertical="center" wrapText="1"/>
    </xf>
    <xf numFmtId="166" fontId="33" fillId="8" borderId="1" xfId="0" applyNumberFormat="1" applyFont="1" applyFill="1" applyBorder="1" applyAlignment="1">
      <alignment horizontal="right" vertical="center" wrapText="1"/>
    </xf>
    <xf numFmtId="0" fontId="9" fillId="8" borderId="1" xfId="0" applyFont="1" applyFill="1" applyBorder="1" applyAlignment="1">
      <alignment horizontal="center" vertical="center"/>
    </xf>
    <xf numFmtId="166" fontId="8" fillId="8" borderId="1" xfId="0" applyNumberFormat="1" applyFont="1" applyFill="1" applyBorder="1" applyAlignment="1">
      <alignment horizontal="right" vertical="center"/>
    </xf>
    <xf numFmtId="166" fontId="8" fillId="8" borderId="1" xfId="5" applyNumberFormat="1" applyFont="1" applyFill="1" applyBorder="1" applyAlignment="1">
      <alignment horizontal="right" vertical="center"/>
    </xf>
    <xf numFmtId="0" fontId="9" fillId="8" borderId="5" xfId="0" applyFont="1" applyFill="1" applyBorder="1" applyAlignment="1">
      <alignment vertical="center" wrapText="1"/>
    </xf>
    <xf numFmtId="14" fontId="34" fillId="8" borderId="5" xfId="0" applyNumberFormat="1" applyFont="1" applyFill="1" applyBorder="1" applyAlignment="1">
      <alignment vertical="center" wrapText="1"/>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8" xfId="0" applyFont="1" applyFill="1" applyBorder="1" applyAlignment="1">
      <alignment horizontal="center" vertical="center" wrapText="1"/>
    </xf>
    <xf numFmtId="14" fontId="34" fillId="8" borderId="18" xfId="0" applyNumberFormat="1" applyFont="1" applyFill="1" applyBorder="1" applyAlignment="1">
      <alignment horizontal="center" vertical="center" wrapText="1"/>
    </xf>
    <xf numFmtId="0" fontId="9" fillId="8" borderId="18" xfId="0" applyFont="1" applyFill="1" applyBorder="1" applyAlignment="1">
      <alignment horizontal="right" vertical="center" wrapText="1"/>
    </xf>
    <xf numFmtId="166" fontId="7" fillId="8" borderId="18" xfId="5" applyNumberFormat="1" applyFont="1" applyFill="1" applyBorder="1" applyAlignment="1">
      <alignment horizontal="right" vertical="center"/>
    </xf>
    <xf numFmtId="166" fontId="8" fillId="8" borderId="18" xfId="0" applyNumberFormat="1" applyFont="1" applyFill="1" applyBorder="1" applyAlignment="1">
      <alignment horizontal="right" vertical="center"/>
    </xf>
    <xf numFmtId="166" fontId="8" fillId="8" borderId="18" xfId="5" applyNumberFormat="1" applyFont="1" applyFill="1" applyBorder="1" applyAlignment="1">
      <alignment horizontal="right" vertical="center"/>
    </xf>
    <xf numFmtId="14" fontId="15" fillId="8" borderId="1" xfId="0" applyNumberFormat="1" applyFont="1" applyFill="1" applyBorder="1" applyAlignment="1">
      <alignment horizontal="center" vertical="center"/>
    </xf>
    <xf numFmtId="0" fontId="9" fillId="8" borderId="5" xfId="0" applyFont="1" applyFill="1" applyBorder="1" applyAlignment="1">
      <alignment horizontal="center" vertical="center" wrapText="1"/>
    </xf>
    <xf numFmtId="0" fontId="9" fillId="8" borderId="13" xfId="0" applyFont="1" applyFill="1" applyBorder="1" applyAlignment="1">
      <alignment horizontal="center" vertical="center" wrapText="1"/>
    </xf>
    <xf numFmtId="166" fontId="33" fillId="8" borderId="1" xfId="2" applyNumberFormat="1" applyFont="1" applyFill="1" applyBorder="1" applyAlignment="1">
      <alignment horizontal="right" vertical="center" wrapText="1"/>
    </xf>
    <xf numFmtId="0" fontId="31" fillId="8" borderId="1" xfId="0" applyFont="1" applyFill="1" applyBorder="1" applyAlignment="1">
      <alignment horizontal="center" vertical="center" wrapText="1"/>
    </xf>
    <xf numFmtId="9" fontId="44" fillId="8" borderId="1" xfId="0" applyNumberFormat="1" applyFont="1" applyFill="1" applyBorder="1" applyAlignment="1">
      <alignment horizontal="center" vertical="center" wrapText="1"/>
    </xf>
    <xf numFmtId="0" fontId="30" fillId="8" borderId="1" xfId="0" applyFont="1" applyFill="1" applyBorder="1" applyAlignment="1">
      <alignment horizontal="center" vertical="center"/>
    </xf>
    <xf numFmtId="9" fontId="30" fillId="8" borderId="1" xfId="0" applyNumberFormat="1" applyFont="1" applyFill="1" applyBorder="1" applyAlignment="1">
      <alignment horizontal="center" vertical="center"/>
    </xf>
    <xf numFmtId="166" fontId="30" fillId="8" borderId="1" xfId="5" applyNumberFormat="1" applyFont="1" applyFill="1" applyBorder="1" applyAlignment="1">
      <alignment horizontal="right" vertical="center"/>
    </xf>
    <xf numFmtId="0" fontId="11" fillId="8" borderId="1" xfId="0" applyFont="1" applyFill="1" applyBorder="1" applyAlignment="1">
      <alignment vertical="center" wrapText="1"/>
    </xf>
    <xf numFmtId="0" fontId="61"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9" fillId="8" borderId="1" xfId="0" applyFont="1" applyFill="1" applyBorder="1" applyAlignment="1">
      <alignment vertical="center"/>
    </xf>
    <xf numFmtId="0" fontId="6" fillId="8" borderId="1" xfId="0" applyFont="1" applyFill="1" applyBorder="1" applyAlignment="1">
      <alignment horizontal="center" vertical="center" wrapText="1"/>
    </xf>
    <xf numFmtId="9" fontId="9" fillId="8" borderId="1" xfId="0" applyNumberFormat="1" applyFont="1" applyFill="1" applyBorder="1" applyAlignment="1">
      <alignment horizontal="center" vertical="center" wrapText="1"/>
    </xf>
    <xf numFmtId="0" fontId="21" fillId="8" borderId="1" xfId="0" applyFont="1" applyFill="1" applyBorder="1" applyAlignment="1">
      <alignment horizontal="center" vertical="center" wrapText="1"/>
    </xf>
    <xf numFmtId="14" fontId="21" fillId="8" borderId="1" xfId="0" applyNumberFormat="1" applyFont="1" applyFill="1" applyBorder="1" applyAlignment="1">
      <alignment horizontal="center" vertical="center" wrapText="1"/>
    </xf>
    <xf numFmtId="166" fontId="29" fillId="8" borderId="1" xfId="5" applyNumberFormat="1" applyFont="1" applyFill="1" applyBorder="1" applyAlignment="1">
      <alignment horizontal="right" vertical="center" wrapText="1"/>
    </xf>
    <xf numFmtId="166" fontId="8" fillId="8" borderId="1" xfId="2" applyNumberFormat="1" applyFont="1" applyFill="1" applyBorder="1" applyAlignment="1">
      <alignment horizontal="right" vertical="center"/>
    </xf>
    <xf numFmtId="0" fontId="50" fillId="8" borderId="1" xfId="0" applyFont="1" applyFill="1" applyBorder="1" applyAlignment="1">
      <alignment vertical="center" wrapText="1"/>
    </xf>
    <xf numFmtId="0" fontId="53" fillId="8" borderId="4" xfId="0" applyFont="1" applyFill="1" applyBorder="1" applyAlignment="1">
      <alignment vertical="center" wrapText="1"/>
    </xf>
    <xf numFmtId="166" fontId="58" fillId="8" borderId="1" xfId="5" applyNumberFormat="1" applyFont="1" applyFill="1" applyBorder="1" applyAlignment="1">
      <alignment horizontal="right" vertical="center"/>
    </xf>
    <xf numFmtId="0" fontId="22" fillId="8" borderId="1" xfId="0" applyFont="1" applyFill="1" applyBorder="1" applyAlignment="1">
      <alignment horizontal="center" vertical="center" wrapText="1"/>
    </xf>
    <xf numFmtId="9" fontId="22" fillId="8" borderId="1" xfId="0" applyNumberFormat="1" applyFont="1" applyFill="1" applyBorder="1" applyAlignment="1">
      <alignment horizontal="center" vertical="center" wrapText="1"/>
    </xf>
    <xf numFmtId="9" fontId="22" fillId="8" borderId="1" xfId="0" applyNumberFormat="1" applyFont="1" applyFill="1" applyBorder="1" applyAlignment="1">
      <alignment horizontal="center" vertical="center"/>
    </xf>
    <xf numFmtId="0" fontId="0" fillId="8" borderId="1" xfId="0" applyFill="1" applyBorder="1" applyAlignment="1">
      <alignment horizontal="center" vertical="center" wrapText="1"/>
    </xf>
    <xf numFmtId="1" fontId="22" fillId="8" borderId="1" xfId="5" applyNumberFormat="1" applyFont="1" applyFill="1" applyBorder="1" applyAlignment="1">
      <alignment horizontal="center" vertical="center"/>
    </xf>
    <xf numFmtId="1" fontId="22" fillId="8" borderId="1" xfId="0" applyNumberFormat="1" applyFont="1" applyFill="1" applyBorder="1" applyAlignment="1">
      <alignment horizontal="center" vertical="center"/>
    </xf>
    <xf numFmtId="166" fontId="57" fillId="8" borderId="1" xfId="0" applyNumberFormat="1" applyFont="1" applyFill="1" applyBorder="1" applyAlignment="1">
      <alignment horizontal="right" vertical="center"/>
    </xf>
    <xf numFmtId="0" fontId="70" fillId="22" borderId="1" xfId="0" applyFont="1" applyFill="1" applyBorder="1" applyAlignment="1">
      <alignment horizontal="center" vertical="center" wrapText="1"/>
    </xf>
    <xf numFmtId="0" fontId="70" fillId="8" borderId="1" xfId="0" applyFont="1" applyFill="1" applyBorder="1" applyAlignment="1">
      <alignment horizontal="center" vertical="center" wrapText="1"/>
    </xf>
    <xf numFmtId="17" fontId="9" fillId="8" borderId="1" xfId="0" applyNumberFormat="1" applyFont="1" applyFill="1" applyBorder="1" applyAlignment="1">
      <alignment horizontal="center" vertical="center" wrapText="1"/>
    </xf>
    <xf numFmtId="0" fontId="37"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xf>
    <xf numFmtId="0" fontId="32" fillId="8"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14" fontId="9" fillId="16" borderId="1" xfId="0" applyNumberFormat="1" applyFont="1" applyFill="1" applyBorder="1" applyAlignment="1">
      <alignment horizontal="center" vertical="center" wrapText="1"/>
    </xf>
    <xf numFmtId="166" fontId="33" fillId="16" borderId="1" xfId="5" applyNumberFormat="1" applyFont="1" applyFill="1" applyBorder="1" applyAlignment="1">
      <alignment horizontal="right" vertical="center" wrapText="1"/>
    </xf>
    <xf numFmtId="0" fontId="9" fillId="16" borderId="1" xfId="0" applyFont="1" applyFill="1" applyBorder="1" applyAlignment="1">
      <alignment horizontal="center" vertical="center"/>
    </xf>
    <xf numFmtId="166" fontId="33" fillId="16" borderId="1" xfId="0" applyNumberFormat="1" applyFont="1" applyFill="1" applyBorder="1" applyAlignment="1">
      <alignment horizontal="right" vertical="center" wrapText="1"/>
    </xf>
    <xf numFmtId="0" fontId="15" fillId="16" borderId="1" xfId="0" applyFont="1" applyFill="1" applyBorder="1" applyAlignment="1">
      <alignment horizontal="center" vertical="center"/>
    </xf>
    <xf numFmtId="14" fontId="15" fillId="16" borderId="1" xfId="0" applyNumberFormat="1" applyFont="1" applyFill="1" applyBorder="1" applyAlignment="1">
      <alignment horizontal="center" vertical="center" wrapText="1"/>
    </xf>
    <xf numFmtId="0" fontId="29" fillId="19" borderId="5"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30" fillId="19" borderId="1" xfId="0" applyFont="1" applyFill="1" applyBorder="1" applyAlignment="1">
      <alignment horizontal="center" vertical="center"/>
    </xf>
    <xf numFmtId="166" fontId="30" fillId="19" borderId="1" xfId="5" applyNumberFormat="1" applyFont="1" applyFill="1" applyBorder="1" applyAlignment="1">
      <alignment horizontal="right" vertical="center"/>
    </xf>
    <xf numFmtId="0" fontId="9" fillId="19" borderId="1" xfId="0" applyFont="1" applyFill="1" applyBorder="1" applyAlignment="1">
      <alignment horizontal="center" vertical="center" wrapText="1"/>
    </xf>
    <xf numFmtId="166" fontId="8" fillId="0" borderId="0" xfId="5" applyNumberFormat="1" applyFont="1" applyFill="1" applyAlignment="1">
      <alignment horizontal="right" vertical="center" wrapText="1"/>
    </xf>
    <xf numFmtId="0" fontId="0" fillId="14" borderId="5" xfId="0" applyFill="1" applyBorder="1" applyAlignment="1">
      <alignment horizontal="center" vertical="center" wrapText="1"/>
    </xf>
    <xf numFmtId="3" fontId="0" fillId="14" borderId="1" xfId="0" applyNumberFormat="1" applyFill="1" applyBorder="1" applyAlignment="1">
      <alignment horizontal="center" vertical="center"/>
    </xf>
    <xf numFmtId="0" fontId="11" fillId="14" borderId="1" xfId="0" applyFont="1" applyFill="1" applyBorder="1" applyAlignment="1">
      <alignment horizontal="center" vertical="center"/>
    </xf>
    <xf numFmtId="9" fontId="0" fillId="14" borderId="1" xfId="0" applyNumberFormat="1" applyFill="1" applyBorder="1" applyAlignment="1">
      <alignment horizontal="center" vertical="center"/>
    </xf>
    <xf numFmtId="0" fontId="15" fillId="6" borderId="1" xfId="0" applyFont="1" applyFill="1" applyBorder="1" applyAlignment="1">
      <alignment horizontal="center" vertical="center" wrapText="1"/>
    </xf>
    <xf numFmtId="166" fontId="33" fillId="6" borderId="3" xfId="2" applyNumberFormat="1" applyFont="1" applyFill="1" applyBorder="1" applyAlignment="1">
      <alignment horizontal="right" vertical="center" wrapText="1"/>
    </xf>
    <xf numFmtId="166" fontId="8" fillId="6" borderId="1" xfId="0" applyNumberFormat="1" applyFont="1" applyFill="1" applyBorder="1" applyAlignment="1">
      <alignment horizontal="right" vertical="center" wrapText="1"/>
    </xf>
    <xf numFmtId="166" fontId="8" fillId="6" borderId="1" xfId="5" applyNumberFormat="1" applyFont="1" applyFill="1" applyBorder="1" applyAlignment="1">
      <alignment horizontal="right" vertical="center" wrapText="1"/>
    </xf>
    <xf numFmtId="0" fontId="28" fillId="9" borderId="5" xfId="0" applyFont="1" applyFill="1" applyBorder="1" applyAlignment="1">
      <alignment vertical="center" wrapText="1"/>
    </xf>
    <xf numFmtId="0" fontId="38" fillId="0" borderId="1" xfId="0" applyFont="1" applyBorder="1" applyAlignment="1">
      <alignment vertical="center" wrapText="1"/>
    </xf>
    <xf numFmtId="0" fontId="26" fillId="6" borderId="1" xfId="0" applyFont="1" applyFill="1" applyBorder="1" applyAlignment="1">
      <alignment vertical="center" wrapText="1"/>
    </xf>
    <xf numFmtId="166" fontId="33" fillId="6" borderId="1" xfId="5" applyNumberFormat="1" applyFont="1" applyFill="1" applyBorder="1" applyAlignment="1">
      <alignment horizontal="right" vertical="center" wrapText="1"/>
    </xf>
    <xf numFmtId="166" fontId="8" fillId="15" borderId="1" xfId="0" applyNumberFormat="1" applyFont="1" applyFill="1" applyBorder="1" applyAlignment="1">
      <alignment horizontal="right" vertical="center" wrapText="1"/>
    </xf>
    <xf numFmtId="166" fontId="8" fillId="12" borderId="1" xfId="0" applyNumberFormat="1" applyFont="1" applyFill="1" applyBorder="1" applyAlignment="1">
      <alignment horizontal="right" vertical="center" wrapText="1"/>
    </xf>
    <xf numFmtId="166" fontId="8" fillId="10" borderId="1" xfId="0" applyNumberFormat="1" applyFont="1" applyFill="1" applyBorder="1" applyAlignment="1">
      <alignment horizontal="right" vertical="center"/>
    </xf>
    <xf numFmtId="0" fontId="8" fillId="0" borderId="0" xfId="0" applyFont="1" applyAlignment="1">
      <alignment horizontal="center" vertical="center" wrapText="1"/>
    </xf>
    <xf numFmtId="1" fontId="8" fillId="7" borderId="1" xfId="0" applyNumberFormat="1" applyFont="1" applyFill="1" applyBorder="1" applyAlignment="1">
      <alignment horizontal="center" vertical="center" wrapText="1"/>
    </xf>
    <xf numFmtId="9" fontId="57" fillId="7" borderId="1" xfId="0" applyNumberFormat="1" applyFont="1" applyFill="1" applyBorder="1" applyAlignment="1">
      <alignment horizontal="center" vertical="center"/>
    </xf>
    <xf numFmtId="3" fontId="8" fillId="7" borderId="1" xfId="0" applyNumberFormat="1" applyFont="1" applyFill="1" applyBorder="1" applyAlignment="1">
      <alignment horizontal="center" vertical="center" wrapText="1"/>
    </xf>
    <xf numFmtId="173" fontId="33" fillId="7" borderId="1" xfId="2" applyNumberFormat="1" applyFont="1" applyFill="1" applyBorder="1" applyAlignment="1">
      <alignment horizontal="center" vertical="center" wrapText="1"/>
    </xf>
    <xf numFmtId="173" fontId="8" fillId="7" borderId="1" xfId="0" applyNumberFormat="1" applyFont="1" applyFill="1" applyBorder="1" applyAlignment="1">
      <alignment vertical="center" wrapText="1"/>
    </xf>
    <xf numFmtId="0" fontId="8" fillId="7" borderId="1" xfId="0" applyFont="1" applyFill="1" applyBorder="1" applyAlignment="1">
      <alignment horizontal="center" vertical="center"/>
    </xf>
    <xf numFmtId="166" fontId="30" fillId="7" borderId="1" xfId="5" applyNumberFormat="1" applyFont="1" applyFill="1" applyBorder="1" applyAlignment="1">
      <alignment horizontal="right" vertical="center" wrapText="1"/>
    </xf>
    <xf numFmtId="9" fontId="33" fillId="7" borderId="1" xfId="0" applyNumberFormat="1" applyFont="1" applyFill="1" applyBorder="1" applyAlignment="1">
      <alignment horizontal="center" vertical="center"/>
    </xf>
    <xf numFmtId="9" fontId="8" fillId="7" borderId="1" xfId="0" applyNumberFormat="1" applyFont="1" applyFill="1" applyBorder="1" applyAlignment="1">
      <alignment horizontal="center" vertical="center"/>
    </xf>
    <xf numFmtId="173" fontId="8" fillId="7" borderId="1" xfId="0" applyNumberFormat="1" applyFont="1" applyFill="1" applyBorder="1" applyAlignment="1">
      <alignment horizontal="center" vertical="center"/>
    </xf>
    <xf numFmtId="1" fontId="69" fillId="7" borderId="1" xfId="0" applyNumberFormat="1" applyFont="1" applyFill="1" applyBorder="1" applyAlignment="1">
      <alignment horizontal="center" vertical="center"/>
    </xf>
    <xf numFmtId="0" fontId="69" fillId="7" borderId="1" xfId="0" applyFont="1" applyFill="1" applyBorder="1" applyAlignment="1">
      <alignment horizontal="center" vertical="center"/>
    </xf>
    <xf numFmtId="0" fontId="40" fillId="7" borderId="1" xfId="0" applyFont="1" applyFill="1" applyBorder="1" applyAlignment="1">
      <alignment horizontal="center" vertical="center"/>
    </xf>
    <xf numFmtId="0" fontId="58" fillId="7" borderId="1" xfId="0" applyFont="1" applyFill="1" applyBorder="1" applyAlignment="1">
      <alignment horizontal="center" vertical="center"/>
    </xf>
    <xf numFmtId="3" fontId="40" fillId="7" borderId="1" xfId="0" applyNumberFormat="1" applyFont="1" applyFill="1" applyBorder="1" applyAlignment="1">
      <alignment horizontal="center" vertical="center"/>
    </xf>
    <xf numFmtId="166" fontId="57" fillId="7" borderId="1" xfId="5" applyNumberFormat="1" applyFont="1" applyFill="1" applyBorder="1" applyAlignment="1">
      <alignment vertical="center"/>
    </xf>
    <xf numFmtId="166" fontId="8" fillId="7" borderId="1" xfId="5" applyNumberFormat="1" applyFont="1" applyFill="1" applyBorder="1" applyAlignment="1">
      <alignment horizontal="center" vertical="center"/>
    </xf>
    <xf numFmtId="1" fontId="8" fillId="15" borderId="1" xfId="0" applyNumberFormat="1" applyFont="1" applyFill="1" applyBorder="1" applyAlignment="1">
      <alignment horizontal="center" vertical="center" wrapText="1"/>
    </xf>
    <xf numFmtId="3" fontId="30" fillId="15" borderId="1" xfId="0" applyNumberFormat="1" applyFont="1" applyFill="1" applyBorder="1" applyAlignment="1">
      <alignment horizontal="center" vertical="center" wrapText="1"/>
    </xf>
    <xf numFmtId="166" fontId="8" fillId="15" borderId="3" xfId="1" applyNumberFormat="1" applyFont="1" applyFill="1" applyBorder="1" applyAlignment="1">
      <alignment horizontal="right" vertical="center"/>
    </xf>
    <xf numFmtId="0" fontId="8" fillId="15" borderId="1" xfId="0" applyFont="1" applyFill="1" applyBorder="1" applyAlignment="1">
      <alignment horizontal="center" vertical="center"/>
    </xf>
    <xf numFmtId="0" fontId="8" fillId="19" borderId="1" xfId="0" applyFont="1" applyFill="1" applyBorder="1" applyAlignment="1">
      <alignment horizontal="center" vertical="center" wrapText="1"/>
    </xf>
    <xf numFmtId="0" fontId="8" fillId="19" borderId="1" xfId="0" applyFont="1" applyFill="1" applyBorder="1" applyAlignment="1">
      <alignment horizontal="center" vertical="center"/>
    </xf>
    <xf numFmtId="166" fontId="8" fillId="19" borderId="1" xfId="5" applyNumberFormat="1" applyFont="1" applyFill="1" applyBorder="1" applyAlignment="1">
      <alignment horizontal="right" vertical="center" wrapText="1"/>
    </xf>
    <xf numFmtId="0" fontId="8" fillId="10" borderId="1" xfId="0" applyFont="1" applyFill="1" applyBorder="1" applyAlignment="1">
      <alignment horizontal="center" vertical="center" wrapText="1"/>
    </xf>
    <xf numFmtId="166" fontId="8" fillId="10" borderId="3" xfId="1" applyNumberFormat="1" applyFont="1" applyFill="1" applyBorder="1" applyAlignment="1">
      <alignment horizontal="right" vertical="center"/>
    </xf>
    <xf numFmtId="9" fontId="8" fillId="10" borderId="1" xfId="0" applyNumberFormat="1" applyFont="1" applyFill="1" applyBorder="1" applyAlignment="1">
      <alignment horizontal="center" vertical="center" wrapText="1"/>
    </xf>
    <xf numFmtId="166" fontId="8" fillId="10" borderId="3" xfId="0" applyNumberFormat="1" applyFont="1" applyFill="1" applyBorder="1" applyAlignment="1">
      <alignment horizontal="right" vertical="center" wrapText="1"/>
    </xf>
    <xf numFmtId="9" fontId="8" fillId="10" borderId="1" xfId="0" applyNumberFormat="1" applyFont="1" applyFill="1" applyBorder="1" applyAlignment="1">
      <alignment horizontal="center" vertical="center"/>
    </xf>
    <xf numFmtId="0" fontId="8" fillId="10" borderId="5" xfId="0" applyFont="1" applyFill="1" applyBorder="1" applyAlignment="1">
      <alignment horizontal="center" vertical="center" wrapText="1"/>
    </xf>
    <xf numFmtId="1" fontId="57" fillId="10" borderId="5" xfId="0" applyNumberFormat="1" applyFont="1" applyFill="1" applyBorder="1" applyAlignment="1">
      <alignment horizontal="center" vertical="center" wrapText="1"/>
    </xf>
    <xf numFmtId="0" fontId="8" fillId="10" borderId="5" xfId="0" applyFont="1" applyFill="1" applyBorder="1" applyAlignment="1">
      <alignment horizontal="center" vertical="center"/>
    </xf>
    <xf numFmtId="0" fontId="8" fillId="10" borderId="1" xfId="0" applyFont="1" applyFill="1" applyBorder="1" applyAlignment="1">
      <alignment horizontal="center" vertical="center"/>
    </xf>
    <xf numFmtId="9" fontId="57" fillId="10" borderId="1" xfId="0" applyNumberFormat="1" applyFont="1" applyFill="1" applyBorder="1" applyAlignment="1">
      <alignment horizontal="center" vertical="center"/>
    </xf>
    <xf numFmtId="6" fontId="57" fillId="10" borderId="1" xfId="0" applyNumberFormat="1" applyFont="1" applyFill="1" applyBorder="1" applyAlignment="1">
      <alignment vertical="center"/>
    </xf>
    <xf numFmtId="165" fontId="8" fillId="2" borderId="1" xfId="4" applyNumberFormat="1" applyFont="1" applyFill="1" applyBorder="1" applyAlignment="1">
      <alignment horizontal="center" vertical="center" wrapText="1"/>
    </xf>
    <xf numFmtId="41" fontId="8" fillId="2" borderId="1" xfId="5" applyFont="1" applyFill="1" applyBorder="1" applyAlignment="1">
      <alignment horizontal="center" vertical="center" wrapText="1"/>
    </xf>
    <xf numFmtId="0" fontId="8" fillId="2" borderId="1" xfId="0" applyFont="1" applyFill="1" applyBorder="1" applyAlignment="1">
      <alignment horizontal="center" vertical="center"/>
    </xf>
    <xf numFmtId="1" fontId="8" fillId="21" borderId="1" xfId="0" applyNumberFormat="1" applyFont="1" applyFill="1" applyBorder="1" applyAlignment="1">
      <alignment horizontal="center" vertical="center" wrapText="1"/>
    </xf>
    <xf numFmtId="0" fontId="8" fillId="21" borderId="5" xfId="0" applyFont="1" applyFill="1" applyBorder="1" applyAlignment="1">
      <alignment vertical="center" wrapText="1"/>
    </xf>
    <xf numFmtId="0" fontId="8" fillId="21" borderId="5" xfId="0" applyFont="1" applyFill="1" applyBorder="1" applyAlignment="1">
      <alignment horizontal="center" vertical="center" wrapText="1"/>
    </xf>
    <xf numFmtId="0" fontId="8" fillId="21" borderId="1" xfId="0" applyFont="1" applyFill="1" applyBorder="1" applyAlignment="1">
      <alignment horizontal="center" vertical="center"/>
    </xf>
    <xf numFmtId="41" fontId="75" fillId="21" borderId="1" xfId="5" applyFont="1" applyFill="1" applyBorder="1" applyAlignment="1">
      <alignment horizontal="center" vertical="center" wrapText="1"/>
    </xf>
    <xf numFmtId="41" fontId="76" fillId="21" borderId="1" xfId="5"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16" borderId="1" xfId="0" applyFont="1" applyFill="1" applyBorder="1" applyAlignment="1">
      <alignment horizontal="center" vertical="center"/>
    </xf>
    <xf numFmtId="166" fontId="8" fillId="12" borderId="3" xfId="0" applyNumberFormat="1" applyFont="1" applyFill="1" applyBorder="1" applyAlignment="1">
      <alignment horizontal="right" vertical="center"/>
    </xf>
    <xf numFmtId="166" fontId="8" fillId="12" borderId="3" xfId="0" applyNumberFormat="1" applyFont="1" applyFill="1" applyBorder="1" applyAlignment="1">
      <alignment horizontal="right" vertical="center" wrapText="1"/>
    </xf>
    <xf numFmtId="0" fontId="8" fillId="12" borderId="1" xfId="0" applyFont="1" applyFill="1" applyBorder="1" applyAlignment="1">
      <alignment horizontal="center" vertical="center"/>
    </xf>
    <xf numFmtId="9" fontId="8" fillId="12" borderId="1" xfId="0" applyNumberFormat="1" applyFont="1" applyFill="1" applyBorder="1" applyAlignment="1">
      <alignment horizontal="center" vertical="center"/>
    </xf>
    <xf numFmtId="1" fontId="8" fillId="12" borderId="5" xfId="0" applyNumberFormat="1" applyFont="1" applyFill="1" applyBorder="1" applyAlignment="1">
      <alignment horizontal="center" vertical="center" wrapText="1"/>
    </xf>
    <xf numFmtId="166" fontId="57" fillId="12" borderId="5" xfId="0" applyNumberFormat="1" applyFont="1" applyFill="1" applyBorder="1" applyAlignment="1">
      <alignment horizontal="right" vertical="center"/>
    </xf>
    <xf numFmtId="0" fontId="8" fillId="12" borderId="5" xfId="0" applyFont="1" applyFill="1" applyBorder="1" applyAlignment="1">
      <alignment horizontal="center" vertical="center"/>
    </xf>
    <xf numFmtId="0" fontId="8" fillId="13" borderId="5" xfId="0" applyFont="1" applyFill="1" applyBorder="1" applyAlignment="1">
      <alignment vertical="center" wrapText="1"/>
    </xf>
    <xf numFmtId="175" fontId="8" fillId="13" borderId="1" xfId="2" applyNumberFormat="1" applyFont="1" applyFill="1" applyBorder="1" applyAlignment="1">
      <alignment horizontal="center" vertical="center" wrapText="1"/>
    </xf>
    <xf numFmtId="0" fontId="8" fillId="13" borderId="1" xfId="0" applyFont="1" applyFill="1" applyBorder="1" applyAlignment="1">
      <alignment horizontal="center" vertical="center"/>
    </xf>
    <xf numFmtId="0" fontId="33" fillId="13" borderId="1" xfId="0" applyFont="1" applyFill="1" applyBorder="1" applyAlignment="1">
      <alignment horizontal="center" vertical="center" wrapText="1"/>
    </xf>
    <xf numFmtId="6" fontId="57" fillId="13" borderId="1" xfId="0" applyNumberFormat="1" applyFont="1" applyFill="1" applyBorder="1" applyAlignment="1">
      <alignment vertical="center"/>
    </xf>
    <xf numFmtId="9" fontId="57" fillId="13" borderId="1" xfId="0" applyNumberFormat="1" applyFont="1" applyFill="1" applyBorder="1" applyAlignment="1">
      <alignment horizontal="center" vertical="center"/>
    </xf>
    <xf numFmtId="6" fontId="57" fillId="13" borderId="1" xfId="0" applyNumberFormat="1" applyFont="1" applyFill="1" applyBorder="1" applyAlignment="1">
      <alignment horizontal="center" vertical="center"/>
    </xf>
    <xf numFmtId="173" fontId="8" fillId="13" borderId="1" xfId="0" applyNumberFormat="1" applyFont="1" applyFill="1" applyBorder="1" applyAlignment="1">
      <alignment horizontal="center" vertical="center" wrapText="1"/>
    </xf>
    <xf numFmtId="9" fontId="8" fillId="13" borderId="1" xfId="0" applyNumberFormat="1" applyFont="1" applyFill="1" applyBorder="1" applyAlignment="1">
      <alignment horizontal="center" vertical="center" wrapText="1"/>
    </xf>
    <xf numFmtId="41" fontId="8" fillId="13" borderId="1" xfId="5" applyFont="1" applyFill="1" applyBorder="1" applyAlignment="1">
      <alignment horizontal="center" vertical="center"/>
    </xf>
    <xf numFmtId="174" fontId="8" fillId="13" borderId="1" xfId="0" applyNumberFormat="1" applyFont="1" applyFill="1" applyBorder="1" applyAlignment="1">
      <alignment horizontal="center" vertical="center"/>
    </xf>
    <xf numFmtId="3" fontId="8" fillId="13" borderId="1" xfId="0" applyNumberFormat="1" applyFont="1" applyFill="1" applyBorder="1" applyAlignment="1">
      <alignment horizontal="center" vertical="center"/>
    </xf>
    <xf numFmtId="6" fontId="8" fillId="13" borderId="1" xfId="0" applyNumberFormat="1" applyFont="1" applyFill="1" applyBorder="1" applyAlignment="1">
      <alignment horizontal="right" vertical="center"/>
    </xf>
    <xf numFmtId="166" fontId="8" fillId="8" borderId="1" xfId="2" applyNumberFormat="1" applyFont="1" applyFill="1" applyBorder="1" applyAlignment="1">
      <alignment horizontal="right" vertical="center" wrapText="1"/>
    </xf>
    <xf numFmtId="10" fontId="33" fillId="8" borderId="1" xfId="0" applyNumberFormat="1" applyFont="1" applyFill="1" applyBorder="1" applyAlignment="1">
      <alignment horizontal="center" vertical="center" wrapText="1"/>
    </xf>
    <xf numFmtId="41" fontId="8" fillId="8" borderId="1" xfId="5" applyFont="1" applyFill="1" applyBorder="1" applyAlignment="1">
      <alignment horizontal="center" vertical="center" wrapText="1"/>
    </xf>
    <xf numFmtId="10" fontId="33" fillId="8" borderId="1" xfId="0" applyNumberFormat="1" applyFont="1" applyFill="1" applyBorder="1" applyAlignment="1">
      <alignment horizontal="center" vertical="center"/>
    </xf>
    <xf numFmtId="9" fontId="33" fillId="8" borderId="1" xfId="0" applyNumberFormat="1" applyFont="1" applyFill="1" applyBorder="1" applyAlignment="1">
      <alignment horizontal="center" vertical="center"/>
    </xf>
    <xf numFmtId="0" fontId="8" fillId="8" borderId="1" xfId="0" applyFont="1" applyFill="1" applyBorder="1" applyAlignment="1">
      <alignment horizontal="center" vertical="center"/>
    </xf>
    <xf numFmtId="0" fontId="8" fillId="8" borderId="15"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18" xfId="0" applyFont="1" applyFill="1" applyBorder="1" applyAlignment="1">
      <alignment horizontal="right" vertical="center" wrapText="1"/>
    </xf>
    <xf numFmtId="166" fontId="8" fillId="8" borderId="3" xfId="0" applyNumberFormat="1" applyFont="1" applyFill="1" applyBorder="1" applyAlignment="1">
      <alignment horizontal="right" vertical="center" wrapText="1"/>
    </xf>
    <xf numFmtId="9" fontId="8" fillId="8" borderId="1" xfId="0" applyNumberFormat="1" applyFont="1" applyFill="1" applyBorder="1" applyAlignment="1">
      <alignment horizontal="center" vertical="center"/>
    </xf>
    <xf numFmtId="9" fontId="8" fillId="8" borderId="3" xfId="0" applyNumberFormat="1"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pplyAlignment="1">
      <alignment vertical="center"/>
    </xf>
    <xf numFmtId="9" fontId="8" fillId="8" borderId="1" xfId="0" applyNumberFormat="1" applyFont="1" applyFill="1" applyBorder="1" applyAlignment="1">
      <alignment horizontal="center" vertical="center" wrapText="1"/>
    </xf>
    <xf numFmtId="9" fontId="57" fillId="8" borderId="1" xfId="0" applyNumberFormat="1" applyFont="1" applyFill="1" applyBorder="1" applyAlignment="1">
      <alignment horizontal="center" vertical="center" wrapText="1"/>
    </xf>
    <xf numFmtId="6" fontId="57" fillId="8" borderId="1" xfId="0" applyNumberFormat="1" applyFont="1" applyFill="1" applyBorder="1" applyAlignment="1">
      <alignment vertical="center"/>
    </xf>
    <xf numFmtId="9" fontId="57" fillId="8" borderId="1" xfId="0" applyNumberFormat="1" applyFont="1" applyFill="1" applyBorder="1" applyAlignment="1">
      <alignment horizontal="center" vertical="center"/>
    </xf>
    <xf numFmtId="0" fontId="8" fillId="8" borderId="1" xfId="2" applyNumberFormat="1" applyFont="1" applyFill="1" applyBorder="1" applyAlignment="1">
      <alignment horizontal="center" vertical="center" wrapText="1"/>
    </xf>
    <xf numFmtId="166" fontId="77" fillId="8" borderId="1" xfId="0" applyNumberFormat="1" applyFont="1" applyFill="1" applyBorder="1" applyAlignment="1">
      <alignment horizontal="right" vertical="center"/>
    </xf>
    <xf numFmtId="1" fontId="8" fillId="8" borderId="1" xfId="0" applyNumberFormat="1" applyFont="1" applyFill="1" applyBorder="1" applyAlignment="1">
      <alignment horizontal="center" vertical="center"/>
    </xf>
    <xf numFmtId="165" fontId="8" fillId="8" borderId="1" xfId="4" applyNumberFormat="1" applyFont="1" applyFill="1" applyBorder="1" applyAlignment="1">
      <alignment horizontal="center" vertical="center"/>
    </xf>
    <xf numFmtId="0" fontId="8" fillId="6" borderId="1" xfId="0"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173" fontId="8" fillId="0" borderId="0" xfId="0" applyNumberFormat="1" applyFont="1" applyAlignment="1">
      <alignment horizontal="center" vertical="center" wrapText="1"/>
    </xf>
    <xf numFmtId="41" fontId="8" fillId="0" borderId="0" xfId="5" applyFont="1" applyAlignment="1">
      <alignment horizontal="center" vertical="center" wrapText="1"/>
    </xf>
    <xf numFmtId="166" fontId="8" fillId="0" borderId="0" xfId="0" applyNumberFormat="1" applyFont="1" applyAlignment="1">
      <alignment horizontal="center" vertical="center" wrapText="1"/>
    </xf>
    <xf numFmtId="166" fontId="78" fillId="5" borderId="3" xfId="5" applyNumberFormat="1" applyFont="1" applyFill="1" applyBorder="1" applyAlignment="1">
      <alignment horizontal="right" vertical="center" wrapText="1"/>
    </xf>
    <xf numFmtId="0" fontId="78" fillId="5" borderId="4" xfId="0" applyFont="1" applyFill="1" applyBorder="1" applyAlignment="1">
      <alignment vertical="center" wrapText="1"/>
    </xf>
    <xf numFmtId="0" fontId="78" fillId="5" borderId="5" xfId="0" applyFont="1" applyFill="1" applyBorder="1" applyAlignment="1">
      <alignment vertical="center" wrapText="1"/>
    </xf>
    <xf numFmtId="166" fontId="78" fillId="5" borderId="5" xfId="5" applyNumberFormat="1" applyFont="1" applyFill="1" applyBorder="1" applyAlignment="1">
      <alignment horizontal="right" vertical="center" wrapText="1"/>
    </xf>
    <xf numFmtId="0" fontId="78" fillId="5" borderId="1" xfId="0" applyFont="1" applyFill="1" applyBorder="1" applyAlignment="1">
      <alignment horizontal="center" vertical="center" wrapText="1"/>
    </xf>
    <xf numFmtId="169" fontId="67" fillId="0" borderId="19" xfId="0" applyNumberFormat="1" applyFont="1" applyBorder="1" applyAlignment="1">
      <alignment horizontal="right" vertical="center"/>
    </xf>
    <xf numFmtId="172" fontId="57" fillId="10" borderId="1" xfId="2" applyNumberFormat="1" applyFont="1" applyFill="1" applyBorder="1" applyAlignment="1">
      <alignment horizontal="right" vertical="center"/>
    </xf>
    <xf numFmtId="170" fontId="8" fillId="13" borderId="1" xfId="0" applyNumberFormat="1" applyFont="1" applyFill="1" applyBorder="1" applyAlignment="1">
      <alignment horizontal="right" vertical="center" wrapText="1"/>
    </xf>
    <xf numFmtId="166" fontId="33" fillId="0" borderId="0" xfId="5" applyNumberFormat="1" applyFont="1" applyFill="1" applyAlignment="1">
      <alignment horizontal="right" vertical="center" wrapText="1"/>
    </xf>
    <xf numFmtId="0" fontId="68" fillId="8" borderId="6" xfId="0" applyFont="1" applyFill="1" applyBorder="1" applyAlignment="1">
      <alignment horizontal="center" vertical="center" wrapText="1"/>
    </xf>
    <xf numFmtId="9" fontId="0" fillId="14" borderId="1" xfId="0" applyNumberFormat="1" applyFill="1" applyBorder="1" applyAlignment="1">
      <alignment horizontal="center" vertical="center" wrapText="1"/>
    </xf>
    <xf numFmtId="176" fontId="0" fillId="14" borderId="1" xfId="0" applyNumberFormat="1" applyFill="1" applyBorder="1" applyAlignment="1">
      <alignment horizontal="center" vertical="center" wrapText="1"/>
    </xf>
    <xf numFmtId="173" fontId="0" fillId="14" borderId="1" xfId="2" applyNumberFormat="1" applyFont="1" applyFill="1" applyBorder="1" applyAlignment="1">
      <alignment horizontal="right" vertical="center"/>
    </xf>
    <xf numFmtId="173" fontId="9" fillId="14" borderId="1" xfId="0" applyNumberFormat="1" applyFont="1" applyFill="1" applyBorder="1" applyAlignment="1">
      <alignment horizontal="center" vertical="center" wrapText="1"/>
    </xf>
    <xf numFmtId="9" fontId="0" fillId="14" borderId="1" xfId="7" applyFont="1" applyFill="1" applyBorder="1" applyAlignment="1">
      <alignment horizontal="center" vertical="center"/>
    </xf>
    <xf numFmtId="9" fontId="9" fillId="14" borderId="1" xfId="0" applyNumberFormat="1" applyFont="1" applyFill="1" applyBorder="1" applyAlignment="1">
      <alignment horizontal="center" vertical="center" wrapText="1"/>
    </xf>
    <xf numFmtId="0" fontId="15" fillId="14" borderId="0" xfId="0" applyFont="1" applyFill="1" applyAlignment="1">
      <alignment horizontal="center" vertical="center" wrapText="1"/>
    </xf>
    <xf numFmtId="166" fontId="8" fillId="2" borderId="1" xfId="0" applyNumberFormat="1" applyFont="1" applyFill="1" applyBorder="1" applyAlignment="1">
      <alignment horizontal="right" vertical="center" wrapText="1"/>
    </xf>
    <xf numFmtId="0" fontId="9" fillId="2" borderId="0" xfId="0" applyFont="1" applyFill="1" applyAlignment="1">
      <alignment horizontal="center" vertical="center" wrapText="1"/>
    </xf>
    <xf numFmtId="9" fontId="9" fillId="8" borderId="1" xfId="0" applyNumberFormat="1" applyFont="1" applyFill="1" applyBorder="1" applyAlignment="1">
      <alignment horizontal="center" vertical="center"/>
    </xf>
    <xf numFmtId="3" fontId="9" fillId="8" borderId="1" xfId="0" applyNumberFormat="1" applyFont="1" applyFill="1" applyBorder="1" applyAlignment="1">
      <alignment horizontal="right" vertical="center" wrapText="1"/>
    </xf>
    <xf numFmtId="164" fontId="9" fillId="8" borderId="1" xfId="0" applyNumberFormat="1" applyFont="1" applyFill="1" applyBorder="1" applyAlignment="1">
      <alignment horizontal="center" vertical="center"/>
    </xf>
    <xf numFmtId="177" fontId="9" fillId="8" borderId="1" xfId="2" applyNumberFormat="1" applyFont="1" applyFill="1" applyBorder="1" applyAlignment="1">
      <alignment horizontal="center" vertical="center"/>
    </xf>
    <xf numFmtId="166" fontId="8" fillId="16" borderId="1" xfId="0" applyNumberFormat="1" applyFont="1" applyFill="1" applyBorder="1" applyAlignment="1">
      <alignment horizontal="right" vertical="center" wrapText="1"/>
    </xf>
    <xf numFmtId="174" fontId="0" fillId="0" borderId="0" xfId="0" applyNumberFormat="1" applyAlignment="1">
      <alignment horizontal="right" vertical="center"/>
    </xf>
    <xf numFmtId="0" fontId="20" fillId="4" borderId="0" xfId="0" applyFont="1" applyFill="1" applyAlignment="1">
      <alignment vertical="center" wrapText="1"/>
    </xf>
    <xf numFmtId="166" fontId="45" fillId="4" borderId="0" xfId="5" applyNumberFormat="1" applyFont="1" applyFill="1" applyAlignment="1">
      <alignment vertical="center" wrapText="1"/>
    </xf>
    <xf numFmtId="0" fontId="4" fillId="7" borderId="1" xfId="0" applyFont="1" applyFill="1" applyBorder="1" applyAlignment="1">
      <alignment vertical="center" wrapText="1"/>
    </xf>
    <xf numFmtId="0" fontId="22" fillId="7" borderId="1" xfId="0" applyFont="1" applyFill="1" applyBorder="1" applyAlignment="1">
      <alignment horizontal="center" vertical="center" wrapText="1"/>
    </xf>
    <xf numFmtId="14" fontId="22" fillId="7" borderId="1" xfId="0" applyNumberFormat="1" applyFont="1" applyFill="1" applyBorder="1" applyAlignment="1">
      <alignment horizontal="center" vertical="center"/>
    </xf>
    <xf numFmtId="166" fontId="33" fillId="7" borderId="1" xfId="5" applyNumberFormat="1" applyFont="1" applyFill="1" applyBorder="1" applyAlignment="1">
      <alignment vertical="center" wrapText="1"/>
    </xf>
    <xf numFmtId="9" fontId="57" fillId="7" borderId="1" xfId="0" applyNumberFormat="1" applyFont="1" applyFill="1" applyBorder="1"/>
    <xf numFmtId="9" fontId="8" fillId="7" borderId="1" xfId="0" applyNumberFormat="1" applyFont="1" applyFill="1" applyBorder="1" applyAlignment="1">
      <alignment horizontal="center" vertical="center" wrapText="1"/>
    </xf>
    <xf numFmtId="166" fontId="8" fillId="7" borderId="1" xfId="0" applyNumberFormat="1" applyFont="1" applyFill="1" applyBorder="1" applyAlignment="1">
      <alignment horizontal="right" vertical="center" wrapText="1"/>
    </xf>
    <xf numFmtId="166" fontId="8" fillId="7" borderId="1" xfId="5" applyNumberFormat="1" applyFont="1" applyFill="1" applyBorder="1" applyAlignment="1">
      <alignment vertical="center" wrapText="1"/>
    </xf>
    <xf numFmtId="0" fontId="6" fillId="7" borderId="1" xfId="0" applyFont="1" applyFill="1" applyBorder="1" applyAlignment="1">
      <alignment vertical="center" wrapText="1"/>
    </xf>
    <xf numFmtId="0" fontId="6" fillId="7" borderId="1" xfId="0" applyFont="1" applyFill="1" applyBorder="1" applyAlignment="1">
      <alignment horizontal="center" vertical="center" wrapText="1"/>
    </xf>
    <xf numFmtId="166" fontId="58" fillId="7" borderId="1" xfId="5" applyNumberFormat="1" applyFont="1" applyFill="1" applyBorder="1" applyAlignment="1">
      <alignment vertical="center"/>
    </xf>
    <xf numFmtId="9" fontId="15" fillId="7" borderId="1" xfId="0" applyNumberFormat="1" applyFont="1" applyFill="1" applyBorder="1" applyAlignment="1">
      <alignment horizontal="center" vertical="center" wrapText="1"/>
    </xf>
    <xf numFmtId="166" fontId="33" fillId="7" borderId="3" xfId="5" applyNumberFormat="1" applyFont="1" applyFill="1" applyBorder="1" applyAlignment="1">
      <alignment vertical="center" wrapText="1"/>
    </xf>
    <xf numFmtId="0" fontId="80" fillId="7" borderId="1" xfId="0" applyFont="1" applyFill="1" applyBorder="1" applyAlignment="1">
      <alignment horizontal="center" vertical="center" wrapText="1"/>
    </xf>
    <xf numFmtId="0" fontId="81" fillId="7" borderId="1" xfId="0" applyFont="1" applyFill="1" applyBorder="1" applyAlignment="1">
      <alignment horizontal="center" vertical="center" wrapText="1"/>
    </xf>
    <xf numFmtId="166" fontId="82" fillId="7" borderId="1" xfId="2" applyNumberFormat="1" applyFont="1" applyFill="1" applyBorder="1" applyAlignment="1">
      <alignment vertical="center" wrapText="1"/>
    </xf>
    <xf numFmtId="0" fontId="83" fillId="7" borderId="1" xfId="0" applyFont="1" applyFill="1" applyBorder="1" applyAlignment="1">
      <alignment horizontal="center" vertical="center" wrapText="1"/>
    </xf>
    <xf numFmtId="173" fontId="82" fillId="7" borderId="1" xfId="2" applyNumberFormat="1" applyFont="1" applyFill="1" applyBorder="1" applyAlignment="1">
      <alignment horizontal="right" vertical="center" wrapText="1"/>
    </xf>
    <xf numFmtId="173" fontId="83" fillId="7" borderId="1" xfId="0" applyNumberFormat="1" applyFont="1" applyFill="1" applyBorder="1" applyAlignment="1">
      <alignment horizontal="center" vertical="center" wrapText="1"/>
    </xf>
    <xf numFmtId="166" fontId="83" fillId="7" borderId="1" xfId="0" applyNumberFormat="1" applyFont="1" applyFill="1" applyBorder="1" applyAlignment="1">
      <alignment horizontal="right" vertical="center" wrapText="1"/>
    </xf>
    <xf numFmtId="3" fontId="46" fillId="7" borderId="1" xfId="0" applyNumberFormat="1" applyFont="1" applyFill="1" applyBorder="1" applyAlignment="1">
      <alignment horizontal="center" vertical="center"/>
    </xf>
    <xf numFmtId="0" fontId="27" fillId="7" borderId="1" xfId="0" applyFont="1" applyFill="1" applyBorder="1" applyAlignment="1">
      <alignment vertical="center" wrapText="1"/>
    </xf>
    <xf numFmtId="166" fontId="30" fillId="7" borderId="1" xfId="5" applyNumberFormat="1" applyFont="1" applyFill="1" applyBorder="1" applyAlignment="1">
      <alignment vertical="center" wrapText="1"/>
    </xf>
    <xf numFmtId="166" fontId="8" fillId="7" borderId="1" xfId="5" applyNumberFormat="1" applyFont="1" applyFill="1" applyBorder="1" applyAlignment="1">
      <alignment vertical="center"/>
    </xf>
    <xf numFmtId="0" fontId="15" fillId="7" borderId="1" xfId="0" applyFont="1" applyFill="1" applyBorder="1" applyAlignment="1">
      <alignment horizontal="left" vertical="center" wrapText="1"/>
    </xf>
    <xf numFmtId="166" fontId="33" fillId="15" borderId="1" xfId="5" applyNumberFormat="1" applyFont="1" applyFill="1" applyBorder="1" applyAlignment="1">
      <alignment vertical="center" wrapText="1"/>
    </xf>
    <xf numFmtId="166" fontId="33" fillId="15" borderId="1" xfId="2" applyNumberFormat="1" applyFont="1" applyFill="1" applyBorder="1" applyAlignment="1">
      <alignment vertical="center" wrapText="1"/>
    </xf>
    <xf numFmtId="166" fontId="8" fillId="15" borderId="1" xfId="0" applyNumberFormat="1" applyFont="1" applyFill="1" applyBorder="1" applyAlignment="1">
      <alignment vertical="center" wrapText="1"/>
    </xf>
    <xf numFmtId="166" fontId="33" fillId="15" borderId="3" xfId="5" applyNumberFormat="1" applyFont="1" applyFill="1" applyBorder="1" applyAlignment="1">
      <alignment vertical="center" wrapText="1"/>
    </xf>
    <xf numFmtId="166" fontId="33" fillId="15" borderId="3" xfId="2" applyNumberFormat="1" applyFont="1" applyFill="1" applyBorder="1" applyAlignment="1">
      <alignment vertical="center" wrapText="1"/>
    </xf>
    <xf numFmtId="166" fontId="30" fillId="15" borderId="1" xfId="5" applyNumberFormat="1" applyFont="1" applyFill="1" applyBorder="1" applyAlignment="1">
      <alignment vertical="center" wrapText="1"/>
    </xf>
    <xf numFmtId="166" fontId="30" fillId="15" borderId="1" xfId="0" applyNumberFormat="1" applyFont="1" applyFill="1" applyBorder="1" applyAlignment="1">
      <alignment vertical="center" wrapText="1"/>
    </xf>
    <xf numFmtId="166" fontId="30" fillId="19" borderId="1" xfId="5" applyNumberFormat="1" applyFont="1" applyFill="1" applyBorder="1" applyAlignment="1">
      <alignment vertical="center"/>
    </xf>
    <xf numFmtId="166" fontId="8" fillId="19" borderId="1" xfId="5" applyNumberFormat="1" applyFont="1" applyFill="1" applyBorder="1" applyAlignment="1">
      <alignment vertical="center" wrapText="1"/>
    </xf>
    <xf numFmtId="166" fontId="8" fillId="19" borderId="1" xfId="0" applyNumberFormat="1" applyFont="1" applyFill="1" applyBorder="1" applyAlignment="1">
      <alignment horizontal="right" vertical="center" wrapText="1"/>
    </xf>
    <xf numFmtId="0" fontId="22" fillId="10" borderId="1" xfId="0" applyFont="1" applyFill="1" applyBorder="1" applyAlignment="1">
      <alignment horizontal="center" vertical="center" wrapText="1"/>
    </xf>
    <xf numFmtId="0" fontId="15" fillId="10" borderId="6" xfId="0" applyFont="1" applyFill="1" applyBorder="1" applyAlignment="1">
      <alignment horizontal="center" vertical="center" wrapText="1"/>
    </xf>
    <xf numFmtId="14" fontId="15" fillId="10" borderId="6" xfId="0" applyNumberFormat="1" applyFont="1" applyFill="1" applyBorder="1" applyAlignment="1">
      <alignment horizontal="center" vertical="center" wrapText="1"/>
    </xf>
    <xf numFmtId="9" fontId="9" fillId="10" borderId="6" xfId="0" applyNumberFormat="1" applyFont="1" applyFill="1" applyBorder="1" applyAlignment="1">
      <alignment horizontal="center" vertical="center" wrapText="1"/>
    </xf>
    <xf numFmtId="166" fontId="33" fillId="10" borderId="8" xfId="5" applyNumberFormat="1" applyFont="1" applyFill="1" applyBorder="1" applyAlignment="1">
      <alignment vertical="center" wrapText="1"/>
    </xf>
    <xf numFmtId="0" fontId="8" fillId="10" borderId="6" xfId="0" applyFont="1" applyFill="1" applyBorder="1" applyAlignment="1">
      <alignment horizontal="center" vertical="center" wrapText="1"/>
    </xf>
    <xf numFmtId="9" fontId="8" fillId="10" borderId="6" xfId="0" applyNumberFormat="1" applyFont="1" applyFill="1" applyBorder="1" applyAlignment="1">
      <alignment horizontal="center" vertical="center" wrapText="1"/>
    </xf>
    <xf numFmtId="166" fontId="8" fillId="10" borderId="6" xfId="0" applyNumberFormat="1" applyFont="1" applyFill="1" applyBorder="1" applyAlignment="1">
      <alignment vertical="center" wrapText="1"/>
    </xf>
    <xf numFmtId="166" fontId="8" fillId="10" borderId="6" xfId="5" applyNumberFormat="1" applyFont="1" applyFill="1" applyBorder="1" applyAlignment="1">
      <alignment horizontal="right" vertical="center" wrapText="1"/>
    </xf>
    <xf numFmtId="166" fontId="33" fillId="10" borderId="3" xfId="5" applyNumberFormat="1" applyFont="1" applyFill="1" applyBorder="1" applyAlignment="1">
      <alignment vertical="center" wrapText="1"/>
    </xf>
    <xf numFmtId="166" fontId="8" fillId="10" borderId="1" xfId="0" applyNumberFormat="1" applyFont="1" applyFill="1" applyBorder="1" applyAlignment="1">
      <alignment vertical="center" wrapText="1"/>
    </xf>
    <xf numFmtId="166" fontId="8" fillId="10" borderId="3" xfId="0" applyNumberFormat="1" applyFont="1" applyFill="1" applyBorder="1" applyAlignment="1">
      <alignment vertical="center" wrapText="1"/>
    </xf>
    <xf numFmtId="166" fontId="8" fillId="10" borderId="1" xfId="0" applyNumberFormat="1" applyFont="1" applyFill="1" applyBorder="1" applyAlignment="1">
      <alignment vertical="center"/>
    </xf>
    <xf numFmtId="0" fontId="83" fillId="10"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9" fontId="15" fillId="2" borderId="1" xfId="0" applyNumberFormat="1" applyFont="1" applyFill="1" applyBorder="1" applyAlignment="1">
      <alignment horizontal="center" vertical="center" wrapText="1"/>
    </xf>
    <xf numFmtId="166" fontId="33" fillId="2" borderId="3" xfId="5" applyNumberFormat="1" applyFont="1" applyFill="1" applyBorder="1" applyAlignment="1">
      <alignment vertical="center" wrapText="1"/>
    </xf>
    <xf numFmtId="166" fontId="8" fillId="2" borderId="1" xfId="0" applyNumberFormat="1" applyFont="1" applyFill="1" applyBorder="1" applyAlignment="1">
      <alignment vertical="center" wrapText="1"/>
    </xf>
    <xf numFmtId="9" fontId="8" fillId="2" borderId="1"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166" fontId="33" fillId="2" borderId="1" xfId="2" applyNumberFormat="1" applyFont="1" applyFill="1" applyBorder="1" applyAlignment="1">
      <alignment vertical="center" wrapText="1"/>
    </xf>
    <xf numFmtId="0" fontId="9" fillId="2" borderId="5" xfId="0" applyFont="1" applyFill="1" applyBorder="1" applyAlignment="1">
      <alignment horizontal="left" vertical="center" wrapText="1"/>
    </xf>
    <xf numFmtId="166" fontId="58" fillId="2" borderId="1" xfId="2" applyNumberFormat="1" applyFont="1" applyFill="1" applyBorder="1" applyAlignment="1">
      <alignment vertical="center" wrapText="1"/>
    </xf>
    <xf numFmtId="0" fontId="27" fillId="2" borderId="5"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80" fillId="2" borderId="1"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15" fillId="9" borderId="6" xfId="0" applyFont="1" applyFill="1" applyBorder="1" applyAlignment="1">
      <alignment horizontal="left" vertical="center" wrapText="1"/>
    </xf>
    <xf numFmtId="166" fontId="33" fillId="21" borderId="1" xfId="5" applyNumberFormat="1" applyFont="1" applyFill="1" applyBorder="1" applyAlignment="1">
      <alignment vertical="center" wrapText="1"/>
    </xf>
    <xf numFmtId="166" fontId="33" fillId="21" borderId="1" xfId="2" applyNumberFormat="1" applyFont="1" applyFill="1" applyBorder="1" applyAlignment="1">
      <alignment vertical="center" wrapText="1"/>
    </xf>
    <xf numFmtId="0" fontId="6" fillId="9" borderId="0" xfId="0" applyFont="1" applyFill="1" applyAlignment="1">
      <alignment horizontal="center" vertical="center" wrapText="1"/>
    </xf>
    <xf numFmtId="14" fontId="15" fillId="9" borderId="1" xfId="0" applyNumberFormat="1" applyFont="1" applyFill="1" applyBorder="1" applyAlignment="1">
      <alignment horizontal="center" vertical="center" wrapText="1"/>
    </xf>
    <xf numFmtId="166" fontId="33" fillId="9" borderId="3" xfId="5" applyNumberFormat="1" applyFont="1" applyFill="1" applyBorder="1" applyAlignment="1">
      <alignment vertical="center" wrapText="1"/>
    </xf>
    <xf numFmtId="0" fontId="8" fillId="9" borderId="1" xfId="0" applyFont="1" applyFill="1" applyBorder="1" applyAlignment="1">
      <alignment horizontal="center" vertical="center" wrapText="1"/>
    </xf>
    <xf numFmtId="9" fontId="8" fillId="9" borderId="1" xfId="0" applyNumberFormat="1" applyFont="1" applyFill="1" applyBorder="1" applyAlignment="1">
      <alignment horizontal="center" vertical="center" wrapText="1"/>
    </xf>
    <xf numFmtId="166" fontId="8" fillId="9" borderId="1" xfId="0" applyNumberFormat="1" applyFont="1" applyFill="1" applyBorder="1" applyAlignment="1">
      <alignment vertical="center" wrapText="1"/>
    </xf>
    <xf numFmtId="166" fontId="8" fillId="9" borderId="1" xfId="5" applyNumberFormat="1" applyFont="1" applyFill="1" applyBorder="1" applyAlignment="1">
      <alignment horizontal="right" vertical="center" wrapText="1"/>
    </xf>
    <xf numFmtId="166" fontId="8" fillId="9" borderId="1" xfId="0" applyNumberFormat="1" applyFont="1" applyFill="1" applyBorder="1" applyAlignment="1">
      <alignment horizontal="right" vertical="center" wrapText="1"/>
    </xf>
    <xf numFmtId="0" fontId="80" fillId="9" borderId="1" xfId="0" applyFont="1" applyFill="1" applyBorder="1" applyAlignment="1">
      <alignment horizontal="center" vertical="center"/>
    </xf>
    <xf numFmtId="166" fontId="83" fillId="9" borderId="1" xfId="0" applyNumberFormat="1" applyFont="1" applyFill="1" applyBorder="1" applyAlignment="1">
      <alignment vertical="center" wrapText="1"/>
    </xf>
    <xf numFmtId="0" fontId="83" fillId="9" borderId="1" xfId="0" applyFont="1" applyFill="1" applyBorder="1" applyAlignment="1">
      <alignment horizontal="center" vertical="center" wrapText="1"/>
    </xf>
    <xf numFmtId="173" fontId="83" fillId="9" borderId="1" xfId="0" applyNumberFormat="1" applyFont="1" applyFill="1" applyBorder="1" applyAlignment="1">
      <alignment horizontal="center" vertical="center" wrapText="1"/>
    </xf>
    <xf numFmtId="166" fontId="83" fillId="9" borderId="1" xfId="0" applyNumberFormat="1" applyFont="1" applyFill="1" applyBorder="1" applyAlignment="1">
      <alignment horizontal="right" vertical="center" wrapText="1"/>
    </xf>
    <xf numFmtId="166" fontId="33" fillId="21" borderId="3" xfId="2" applyNumberFormat="1" applyFont="1" applyFill="1" applyBorder="1" applyAlignment="1">
      <alignment vertical="center" wrapText="1"/>
    </xf>
    <xf numFmtId="166" fontId="8" fillId="21" borderId="1" xfId="0" applyNumberFormat="1" applyFont="1" applyFill="1" applyBorder="1" applyAlignment="1">
      <alignment vertical="center" wrapText="1"/>
    </xf>
    <xf numFmtId="166" fontId="8" fillId="21" borderId="5" xfId="5" applyNumberFormat="1" applyFont="1" applyFill="1" applyBorder="1" applyAlignment="1">
      <alignment vertical="center" wrapText="1"/>
    </xf>
    <xf numFmtId="166" fontId="8" fillId="21" borderId="5" xfId="0" applyNumberFormat="1" applyFont="1" applyFill="1" applyBorder="1" applyAlignment="1">
      <alignment vertical="center" wrapText="1"/>
    </xf>
    <xf numFmtId="166" fontId="33" fillId="21" borderId="3" xfId="5" applyNumberFormat="1" applyFont="1" applyFill="1" applyBorder="1" applyAlignment="1">
      <alignment vertical="center" wrapText="1"/>
    </xf>
    <xf numFmtId="14" fontId="15" fillId="21" borderId="1" xfId="0" applyNumberFormat="1" applyFont="1" applyFill="1" applyBorder="1" applyAlignment="1">
      <alignment horizontal="center" vertical="center" wrapText="1"/>
    </xf>
    <xf numFmtId="41" fontId="8" fillId="21" borderId="1" xfId="5" applyFont="1" applyFill="1" applyBorder="1" applyAlignment="1">
      <alignment horizontal="center" vertical="center" wrapText="1"/>
    </xf>
    <xf numFmtId="9" fontId="8" fillId="21" borderId="1" xfId="0" applyNumberFormat="1" applyFont="1" applyFill="1" applyBorder="1" applyAlignment="1">
      <alignment horizontal="center" vertical="center" wrapText="1"/>
    </xf>
    <xf numFmtId="0" fontId="15" fillId="16" borderId="1" xfId="0" applyFont="1" applyFill="1" applyBorder="1" applyAlignment="1">
      <alignment horizontal="left" vertical="center" wrapText="1"/>
    </xf>
    <xf numFmtId="0" fontId="15" fillId="12" borderId="1" xfId="0" applyFont="1" applyFill="1" applyBorder="1" applyAlignment="1">
      <alignment horizontal="left" vertical="center" wrapText="1"/>
    </xf>
    <xf numFmtId="166" fontId="33" fillId="12" borderId="3" xfId="5" applyNumberFormat="1" applyFont="1" applyFill="1" applyBorder="1" applyAlignment="1">
      <alignment vertical="center" wrapText="1"/>
    </xf>
    <xf numFmtId="166" fontId="33" fillId="12" borderId="3" xfId="2" applyNumberFormat="1" applyFont="1" applyFill="1" applyBorder="1" applyAlignment="1">
      <alignment vertical="center" wrapText="1"/>
    </xf>
    <xf numFmtId="0" fontId="27" fillId="12" borderId="1" xfId="0" applyFont="1" applyFill="1" applyBorder="1" applyAlignment="1">
      <alignment horizontal="left" vertical="center" wrapText="1"/>
    </xf>
    <xf numFmtId="166" fontId="8" fillId="12" borderId="3" xfId="5" applyNumberFormat="1" applyFont="1" applyFill="1" applyBorder="1" applyAlignment="1">
      <alignment vertical="center"/>
    </xf>
    <xf numFmtId="166" fontId="8" fillId="12" borderId="3" xfId="0" applyNumberFormat="1" applyFont="1" applyFill="1" applyBorder="1" applyAlignment="1">
      <alignment vertical="center"/>
    </xf>
    <xf numFmtId="166" fontId="8" fillId="12" borderId="1" xfId="5" applyNumberFormat="1" applyFont="1" applyFill="1" applyBorder="1" applyAlignment="1">
      <alignment vertical="center" wrapText="1"/>
    </xf>
    <xf numFmtId="166" fontId="8" fillId="12" borderId="3" xfId="0" applyNumberFormat="1" applyFont="1" applyFill="1" applyBorder="1" applyAlignment="1">
      <alignment vertical="center" wrapText="1"/>
    </xf>
    <xf numFmtId="166" fontId="8" fillId="12" borderId="1" xfId="0" applyNumberFormat="1" applyFont="1" applyFill="1" applyBorder="1" applyAlignment="1">
      <alignment vertical="center"/>
    </xf>
    <xf numFmtId="166" fontId="8" fillId="12" borderId="3" xfId="5" applyNumberFormat="1" applyFont="1" applyFill="1" applyBorder="1" applyAlignment="1">
      <alignment vertical="center" wrapText="1"/>
    </xf>
    <xf numFmtId="166" fontId="30" fillId="12" borderId="3" xfId="5" applyNumberFormat="1" applyFont="1" applyFill="1" applyBorder="1" applyAlignment="1">
      <alignment vertical="center"/>
    </xf>
    <xf numFmtId="166" fontId="8" fillId="12" borderId="1" xfId="0" applyNumberFormat="1" applyFont="1" applyFill="1" applyBorder="1" applyAlignment="1">
      <alignment vertical="center" wrapText="1"/>
    </xf>
    <xf numFmtId="0" fontId="15" fillId="12" borderId="5" xfId="0" applyFont="1" applyFill="1" applyBorder="1" applyAlignment="1">
      <alignment horizontal="left" vertical="center" wrapText="1"/>
    </xf>
    <xf numFmtId="0" fontId="6" fillId="12" borderId="5" xfId="0" applyFont="1" applyFill="1" applyBorder="1" applyAlignment="1">
      <alignment vertical="center" wrapText="1"/>
    </xf>
    <xf numFmtId="0" fontId="9" fillId="13" borderId="1" xfId="0" applyFont="1" applyFill="1" applyBorder="1" applyAlignment="1">
      <alignment horizontal="left" vertical="center" wrapText="1"/>
    </xf>
    <xf numFmtId="166" fontId="33" fillId="13" borderId="3" xfId="5" applyNumberFormat="1" applyFont="1" applyFill="1" applyBorder="1" applyAlignment="1">
      <alignment vertical="center" wrapText="1"/>
    </xf>
    <xf numFmtId="166" fontId="8" fillId="13" borderId="1" xfId="0" applyNumberFormat="1" applyFont="1" applyFill="1" applyBorder="1" applyAlignment="1">
      <alignment vertical="center" wrapText="1"/>
    </xf>
    <xf numFmtId="0" fontId="85" fillId="13" borderId="0" xfId="0" applyFont="1" applyFill="1" applyAlignment="1">
      <alignment vertical="center" wrapText="1"/>
    </xf>
    <xf numFmtId="0" fontId="86" fillId="13" borderId="0" xfId="0" applyFont="1" applyFill="1" applyAlignment="1">
      <alignment wrapText="1"/>
    </xf>
    <xf numFmtId="166" fontId="9" fillId="13" borderId="1" xfId="0" applyNumberFormat="1" applyFont="1" applyFill="1" applyBorder="1" applyAlignment="1">
      <alignment horizontal="center" vertical="center" wrapText="1"/>
    </xf>
    <xf numFmtId="41" fontId="76" fillId="13" borderId="1" xfId="5" applyFont="1" applyFill="1" applyBorder="1" applyAlignment="1">
      <alignment horizontal="center" vertical="center" wrapText="1"/>
    </xf>
    <xf numFmtId="166" fontId="8" fillId="13" borderId="5" xfId="5" applyNumberFormat="1" applyFont="1" applyFill="1" applyBorder="1" applyAlignment="1">
      <alignment vertical="center" wrapText="1"/>
    </xf>
    <xf numFmtId="166" fontId="8" fillId="13" borderId="5" xfId="0" applyNumberFormat="1" applyFont="1" applyFill="1" applyBorder="1" applyAlignment="1">
      <alignment vertical="center" wrapText="1"/>
    </xf>
    <xf numFmtId="0" fontId="6" fillId="13" borderId="1" xfId="0" applyFont="1" applyFill="1" applyBorder="1" applyAlignment="1">
      <alignment vertical="center" wrapText="1"/>
    </xf>
    <xf numFmtId="166" fontId="58" fillId="13" borderId="1" xfId="5" applyNumberFormat="1" applyFont="1" applyFill="1" applyBorder="1" applyAlignment="1">
      <alignment vertical="center"/>
    </xf>
    <xf numFmtId="166" fontId="33" fillId="13" borderId="1" xfId="5" applyNumberFormat="1" applyFont="1" applyFill="1" applyBorder="1" applyAlignment="1">
      <alignment vertical="center" wrapText="1"/>
    </xf>
    <xf numFmtId="166" fontId="33" fillId="13" borderId="3" xfId="2" applyNumberFormat="1" applyFont="1" applyFill="1" applyBorder="1" applyAlignment="1">
      <alignment vertical="center" wrapText="1"/>
    </xf>
    <xf numFmtId="0" fontId="27" fillId="13" borderId="6" xfId="0" applyFont="1" applyFill="1" applyBorder="1" applyAlignment="1">
      <alignment horizontal="left" vertical="center" wrapText="1"/>
    </xf>
    <xf numFmtId="166" fontId="30" fillId="13" borderId="3" xfId="5" applyNumberFormat="1" applyFont="1" applyFill="1" applyBorder="1" applyAlignment="1">
      <alignment vertical="center"/>
    </xf>
    <xf numFmtId="0" fontId="27" fillId="13" borderId="1" xfId="0" applyFont="1" applyFill="1" applyBorder="1" applyAlignment="1">
      <alignment horizontal="left" vertical="center" wrapText="1"/>
    </xf>
    <xf numFmtId="166" fontId="30" fillId="13" borderId="1" xfId="5" applyNumberFormat="1" applyFont="1" applyFill="1" applyBorder="1" applyAlignment="1">
      <alignment vertical="center"/>
    </xf>
    <xf numFmtId="0" fontId="80" fillId="13" borderId="1" xfId="0" applyFont="1" applyFill="1" applyBorder="1" applyAlignment="1">
      <alignment horizontal="center" vertical="center" wrapText="1"/>
    </xf>
    <xf numFmtId="0" fontId="83" fillId="13" borderId="1" xfId="0" applyFont="1" applyFill="1" applyBorder="1" applyAlignment="1">
      <alignment horizontal="center" vertical="center" wrapText="1"/>
    </xf>
    <xf numFmtId="166" fontId="33" fillId="8" borderId="3" xfId="5" applyNumberFormat="1" applyFont="1" applyFill="1" applyBorder="1" applyAlignment="1">
      <alignment vertical="center" wrapText="1"/>
    </xf>
    <xf numFmtId="166" fontId="8" fillId="8" borderId="1" xfId="0" applyNumberFormat="1" applyFont="1" applyFill="1" applyBorder="1" applyAlignment="1">
      <alignment vertical="center" wrapText="1"/>
    </xf>
    <xf numFmtId="166" fontId="8" fillId="8" borderId="1" xfId="2" applyNumberFormat="1" applyFont="1" applyFill="1" applyBorder="1" applyAlignment="1">
      <alignment vertical="center" wrapText="1"/>
    </xf>
    <xf numFmtId="166" fontId="33" fillId="8" borderId="3" xfId="2" applyNumberFormat="1" applyFont="1" applyFill="1" applyBorder="1" applyAlignment="1">
      <alignment vertical="center" wrapText="1"/>
    </xf>
    <xf numFmtId="166" fontId="33" fillId="8" borderId="1" xfId="2" applyNumberFormat="1" applyFont="1" applyFill="1" applyBorder="1" applyAlignment="1">
      <alignment vertical="center" wrapText="1"/>
    </xf>
    <xf numFmtId="166" fontId="58" fillId="8" borderId="1" xfId="2" applyNumberFormat="1" applyFont="1" applyFill="1" applyBorder="1" applyAlignment="1">
      <alignment vertical="center" wrapText="1"/>
    </xf>
    <xf numFmtId="0" fontId="15" fillId="8" borderId="1" xfId="0" applyFont="1" applyFill="1" applyBorder="1" applyAlignment="1">
      <alignment horizontal="left" vertical="center" wrapText="1"/>
    </xf>
    <xf numFmtId="0" fontId="15" fillId="8" borderId="5" xfId="0" applyFont="1" applyFill="1" applyBorder="1" applyAlignment="1">
      <alignment horizontal="left" vertical="center" wrapText="1"/>
    </xf>
    <xf numFmtId="166" fontId="9" fillId="8" borderId="1" xfId="2" applyNumberFormat="1" applyFont="1" applyFill="1" applyBorder="1" applyAlignment="1">
      <alignment horizontal="right" vertical="center"/>
    </xf>
    <xf numFmtId="0" fontId="15" fillId="8" borderId="17" xfId="0" applyFont="1" applyFill="1" applyBorder="1" applyAlignment="1">
      <alignment vertical="center" wrapText="1"/>
    </xf>
    <xf numFmtId="166" fontId="8" fillId="8" borderId="3" xfId="0" applyNumberFormat="1" applyFont="1" applyFill="1" applyBorder="1" applyAlignment="1">
      <alignment vertical="center" wrapText="1"/>
    </xf>
    <xf numFmtId="0" fontId="27" fillId="8" borderId="1" xfId="0" applyFont="1" applyFill="1" applyBorder="1" applyAlignment="1">
      <alignment horizontal="left" vertical="center" wrapText="1"/>
    </xf>
    <xf numFmtId="166" fontId="8" fillId="8" borderId="1" xfId="0" applyNumberFormat="1" applyFont="1" applyFill="1" applyBorder="1" applyAlignment="1">
      <alignment vertical="center"/>
    </xf>
    <xf numFmtId="0" fontId="9" fillId="8" borderId="1" xfId="0" applyFont="1" applyFill="1" applyBorder="1" applyAlignment="1">
      <alignment horizontal="left" vertical="center" wrapText="1"/>
    </xf>
    <xf numFmtId="166" fontId="30" fillId="8" borderId="1" xfId="5" applyNumberFormat="1" applyFont="1" applyFill="1" applyBorder="1" applyAlignment="1">
      <alignment vertical="center"/>
    </xf>
    <xf numFmtId="0" fontId="6" fillId="8" borderId="1" xfId="0" applyFont="1" applyFill="1" applyBorder="1" applyAlignment="1">
      <alignment vertical="center" wrapText="1"/>
    </xf>
    <xf numFmtId="166" fontId="9" fillId="8" borderId="1" xfId="0" applyNumberFormat="1" applyFont="1" applyFill="1" applyBorder="1" applyAlignment="1">
      <alignment horizontal="right" vertical="center"/>
    </xf>
    <xf numFmtId="0" fontId="83" fillId="8" borderId="1" xfId="0" applyFont="1" applyFill="1" applyBorder="1" applyAlignment="1">
      <alignment horizontal="center" vertical="center" wrapText="1"/>
    </xf>
    <xf numFmtId="166" fontId="9" fillId="14" borderId="1" xfId="0" applyNumberFormat="1" applyFont="1" applyFill="1" applyBorder="1" applyAlignment="1">
      <alignment horizontal="right" vertical="center" wrapText="1"/>
    </xf>
    <xf numFmtId="0" fontId="0" fillId="14" borderId="1" xfId="0" applyFill="1" applyBorder="1" applyAlignment="1">
      <alignment horizontal="left" vertical="center" wrapText="1"/>
    </xf>
    <xf numFmtId="14" fontId="15" fillId="6" borderId="1" xfId="0" applyNumberFormat="1" applyFont="1" applyFill="1" applyBorder="1" applyAlignment="1">
      <alignment horizontal="center" vertical="center" wrapText="1"/>
    </xf>
    <xf numFmtId="166" fontId="33" fillId="6" borderId="3" xfId="5" applyNumberFormat="1" applyFont="1" applyFill="1" applyBorder="1" applyAlignment="1">
      <alignment vertical="center" wrapText="1"/>
    </xf>
    <xf numFmtId="0" fontId="8" fillId="6" borderId="0" xfId="0" applyFont="1" applyFill="1" applyAlignment="1">
      <alignment horizontal="center" vertical="center" wrapText="1"/>
    </xf>
    <xf numFmtId="166" fontId="8" fillId="6" borderId="1" xfId="0" applyNumberFormat="1" applyFont="1" applyFill="1" applyBorder="1" applyAlignment="1">
      <alignment vertical="center" wrapText="1"/>
    </xf>
    <xf numFmtId="166" fontId="8" fillId="6" borderId="0" xfId="5" applyNumberFormat="1" applyFont="1" applyFill="1" applyAlignment="1">
      <alignment horizontal="right" vertical="center" wrapText="1"/>
    </xf>
    <xf numFmtId="166" fontId="33" fillId="6" borderId="3" xfId="2" applyNumberFormat="1" applyFont="1" applyFill="1" applyBorder="1" applyAlignment="1">
      <alignment vertical="center" wrapText="1"/>
    </xf>
    <xf numFmtId="0" fontId="80" fillId="6" borderId="1" xfId="0" applyFont="1" applyFill="1" applyBorder="1" applyAlignment="1">
      <alignment horizontal="center" vertical="center" wrapText="1"/>
    </xf>
    <xf numFmtId="0" fontId="83" fillId="6" borderId="1" xfId="0" applyFont="1" applyFill="1" applyBorder="1" applyAlignment="1">
      <alignment horizontal="center" vertical="center" wrapText="1"/>
    </xf>
    <xf numFmtId="166" fontId="33" fillId="6" borderId="1" xfId="5" applyNumberFormat="1" applyFont="1" applyFill="1" applyBorder="1" applyAlignment="1">
      <alignment vertical="center" wrapText="1"/>
    </xf>
    <xf numFmtId="0" fontId="5" fillId="7" borderId="0" xfId="0" applyFont="1" applyFill="1" applyAlignment="1">
      <alignment vertical="center" wrapText="1"/>
    </xf>
    <xf numFmtId="166" fontId="33" fillId="6" borderId="3" xfId="5" applyNumberFormat="1" applyFont="1" applyFill="1" applyBorder="1" applyAlignment="1">
      <alignment horizontal="right" vertical="center" wrapText="1"/>
    </xf>
    <xf numFmtId="0" fontId="39" fillId="6" borderId="1" xfId="0" applyFont="1" applyFill="1" applyBorder="1" applyAlignment="1">
      <alignment horizontal="center" vertical="center" wrapText="1"/>
    </xf>
    <xf numFmtId="0" fontId="83" fillId="9" borderId="1" xfId="0" applyFont="1" applyFill="1" applyBorder="1" applyAlignment="1">
      <alignment horizontal="left" vertical="center" wrapText="1"/>
    </xf>
    <xf numFmtId="166" fontId="33" fillId="12" borderId="3" xfId="0" applyNumberFormat="1" applyFont="1" applyFill="1" applyBorder="1" applyAlignment="1">
      <alignment vertical="center" wrapText="1"/>
    </xf>
    <xf numFmtId="166" fontId="33" fillId="12" borderId="1" xfId="5" applyNumberFormat="1" applyFont="1" applyFill="1" applyBorder="1" applyAlignment="1">
      <alignment horizontal="right" vertical="center" wrapText="1"/>
    </xf>
    <xf numFmtId="166" fontId="57" fillId="13" borderId="1" xfId="0" applyNumberFormat="1" applyFont="1" applyFill="1" applyBorder="1" applyAlignment="1">
      <alignment vertical="center"/>
    </xf>
    <xf numFmtId="166" fontId="57" fillId="8" borderId="1" xfId="0" applyNumberFormat="1" applyFont="1" applyFill="1" applyBorder="1" applyAlignment="1">
      <alignment vertical="center"/>
    </xf>
    <xf numFmtId="166" fontId="57" fillId="10" borderId="1" xfId="0" applyNumberFormat="1" applyFont="1" applyFill="1" applyBorder="1" applyAlignment="1">
      <alignment vertical="center"/>
    </xf>
    <xf numFmtId="0" fontId="54" fillId="8" borderId="1" xfId="0" applyFont="1" applyFill="1" applyBorder="1" applyAlignment="1">
      <alignment horizontal="justify" vertical="center" wrapText="1"/>
    </xf>
    <xf numFmtId="14" fontId="6" fillId="8" borderId="1" xfId="0" applyNumberFormat="1" applyFont="1" applyFill="1" applyBorder="1" applyAlignment="1">
      <alignment horizontal="center" vertical="center" wrapText="1"/>
    </xf>
    <xf numFmtId="9"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1" fontId="6" fillId="8" borderId="1" xfId="0" applyNumberFormat="1" applyFont="1" applyFill="1" applyBorder="1" applyAlignment="1">
      <alignment horizontal="center" vertical="center"/>
    </xf>
    <xf numFmtId="0" fontId="6" fillId="2" borderId="1" xfId="0" applyFont="1" applyFill="1" applyBorder="1" applyAlignment="1">
      <alignment horizontal="justify" vertical="center" wrapText="1"/>
    </xf>
    <xf numFmtId="14"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6" fontId="6" fillId="2" borderId="1" xfId="0" applyNumberFormat="1" applyFont="1" applyFill="1" applyBorder="1" applyAlignment="1">
      <alignment horizontal="right" vertical="center" wrapText="1"/>
    </xf>
    <xf numFmtId="0" fontId="6" fillId="7" borderId="1" xfId="0" applyFont="1" applyFill="1" applyBorder="1" applyAlignment="1">
      <alignment horizontal="justify" vertical="center" wrapText="1"/>
    </xf>
    <xf numFmtId="14" fontId="6" fillId="7" borderId="1" xfId="0" applyNumberFormat="1" applyFont="1" applyFill="1" applyBorder="1" applyAlignment="1">
      <alignment horizontal="center" vertical="center" wrapText="1"/>
    </xf>
    <xf numFmtId="3" fontId="6" fillId="7" borderId="1" xfId="0" applyNumberFormat="1" applyFont="1" applyFill="1" applyBorder="1" applyAlignment="1">
      <alignment horizontal="center" vertical="center" wrapText="1"/>
    </xf>
    <xf numFmtId="166" fontId="6" fillId="7" borderId="1" xfId="0" applyNumberFormat="1" applyFont="1" applyFill="1" applyBorder="1" applyAlignment="1">
      <alignment horizontal="right" vertical="center" wrapText="1"/>
    </xf>
    <xf numFmtId="166" fontId="87" fillId="8" borderId="3" xfId="5" applyNumberFormat="1" applyFont="1" applyFill="1" applyBorder="1" applyAlignment="1">
      <alignment vertical="center" wrapText="1"/>
    </xf>
    <xf numFmtId="0" fontId="28" fillId="8" borderId="1" xfId="0" applyFont="1" applyFill="1" applyBorder="1" applyAlignment="1">
      <alignment horizontal="center" vertical="center" wrapText="1"/>
    </xf>
    <xf numFmtId="0" fontId="8" fillId="8" borderId="0" xfId="0" applyFont="1" applyFill="1" applyAlignment="1">
      <alignment horizontal="center" vertical="center" wrapText="1"/>
    </xf>
    <xf numFmtId="14" fontId="88" fillId="0" borderId="13" xfId="0" applyNumberFormat="1" applyFont="1" applyBorder="1" applyAlignment="1">
      <alignment horizontal="center" vertical="center"/>
    </xf>
    <xf numFmtId="0" fontId="83" fillId="0" borderId="13" xfId="0" applyFont="1" applyBorder="1" applyAlignment="1">
      <alignment horizontal="center" vertical="center" wrapText="1"/>
    </xf>
    <xf numFmtId="173" fontId="83" fillId="0" borderId="13" xfId="0" applyNumberFormat="1" applyFont="1" applyBorder="1" applyAlignment="1">
      <alignment horizontal="center" vertical="center" wrapText="1"/>
    </xf>
    <xf numFmtId="0" fontId="83" fillId="0" borderId="23" xfId="0" applyFont="1" applyBorder="1" applyAlignment="1">
      <alignment horizontal="center" vertical="center" wrapText="1"/>
    </xf>
    <xf numFmtId="14" fontId="88" fillId="7" borderId="13" xfId="0" applyNumberFormat="1" applyFont="1" applyFill="1" applyBorder="1" applyAlignment="1">
      <alignment horizontal="center" vertical="center"/>
    </xf>
    <xf numFmtId="0" fontId="88" fillId="7" borderId="13" xfId="0" applyFont="1" applyFill="1" applyBorder="1" applyAlignment="1">
      <alignment horizontal="center" vertical="center" wrapText="1"/>
    </xf>
    <xf numFmtId="0" fontId="83" fillId="7" borderId="13" xfId="0" applyFont="1" applyFill="1" applyBorder="1" applyAlignment="1">
      <alignment horizontal="center" vertical="center" wrapText="1"/>
    </xf>
    <xf numFmtId="173" fontId="83" fillId="7" borderId="13" xfId="0" applyNumberFormat="1" applyFont="1" applyFill="1" applyBorder="1" applyAlignment="1">
      <alignment horizontal="center" vertical="center" wrapText="1"/>
    </xf>
    <xf numFmtId="0" fontId="83" fillId="7" borderId="22" xfId="0" applyFont="1" applyFill="1" applyBorder="1" applyAlignment="1">
      <alignment horizontal="center" vertical="center" wrapText="1"/>
    </xf>
    <xf numFmtId="0" fontId="83" fillId="7" borderId="3" xfId="0" applyFont="1" applyFill="1" applyBorder="1" applyAlignment="1">
      <alignment horizontal="center" vertical="center" wrapText="1"/>
    </xf>
    <xf numFmtId="0" fontId="84" fillId="7" borderId="13" xfId="0" applyFont="1" applyFill="1" applyBorder="1" applyAlignment="1">
      <alignment horizontal="center" vertical="center"/>
    </xf>
    <xf numFmtId="0" fontId="83" fillId="7" borderId="23" xfId="0" applyFont="1" applyFill="1" applyBorder="1" applyAlignment="1">
      <alignment horizontal="center" vertical="center" wrapText="1"/>
    </xf>
    <xf numFmtId="166" fontId="83" fillId="7" borderId="13" xfId="0" applyNumberFormat="1" applyFont="1" applyFill="1" applyBorder="1" applyAlignment="1">
      <alignment horizontal="right" vertical="center" wrapText="1"/>
    </xf>
    <xf numFmtId="0" fontId="83" fillId="0" borderId="25" xfId="0" applyFont="1" applyBorder="1" applyAlignment="1">
      <alignment horizontal="center" vertical="center" wrapText="1"/>
    </xf>
    <xf numFmtId="166" fontId="89" fillId="7" borderId="13" xfId="0" applyNumberFormat="1" applyFont="1" applyFill="1" applyBorder="1" applyAlignment="1">
      <alignment vertical="center" wrapText="1"/>
    </xf>
    <xf numFmtId="166" fontId="83" fillId="7" borderId="13" xfId="0" applyNumberFormat="1" applyFont="1" applyFill="1" applyBorder="1" applyAlignment="1">
      <alignment vertical="center" wrapText="1"/>
    </xf>
    <xf numFmtId="166" fontId="8" fillId="0" borderId="0" xfId="5" applyNumberFormat="1" applyFont="1" applyAlignment="1">
      <alignment vertical="center" wrapText="1"/>
    </xf>
    <xf numFmtId="166" fontId="7" fillId="0" borderId="0" xfId="5" applyNumberFormat="1" applyFont="1" applyAlignment="1">
      <alignment vertical="center" wrapText="1"/>
    </xf>
    <xf numFmtId="166" fontId="83" fillId="23" borderId="13" xfId="0" applyNumberFormat="1" applyFont="1" applyFill="1" applyBorder="1" applyAlignment="1">
      <alignment horizontal="right" vertical="center" wrapText="1"/>
    </xf>
    <xf numFmtId="166" fontId="83" fillId="23" borderId="23" xfId="0" applyNumberFormat="1" applyFont="1" applyFill="1" applyBorder="1" applyAlignment="1">
      <alignment horizontal="right" vertical="center" wrapText="1"/>
    </xf>
    <xf numFmtId="166" fontId="33" fillId="0" borderId="0" xfId="5" applyNumberFormat="1" applyFont="1" applyAlignment="1">
      <alignment vertical="center" wrapText="1"/>
    </xf>
    <xf numFmtId="166" fontId="78" fillId="5" borderId="3" xfId="5" applyNumberFormat="1" applyFont="1" applyFill="1" applyBorder="1" applyAlignment="1">
      <alignment vertical="center" wrapText="1"/>
    </xf>
    <xf numFmtId="166" fontId="33" fillId="7" borderId="1" xfId="5" applyNumberFormat="1" applyFont="1" applyFill="1" applyBorder="1" applyAlignment="1">
      <alignment vertical="center"/>
    </xf>
    <xf numFmtId="166" fontId="83" fillId="7" borderId="23" xfId="0" applyNumberFormat="1" applyFont="1" applyFill="1" applyBorder="1" applyAlignment="1">
      <alignment vertical="center"/>
    </xf>
    <xf numFmtId="166" fontId="6" fillId="7" borderId="1" xfId="0" applyNumberFormat="1" applyFont="1" applyFill="1" applyBorder="1" applyAlignment="1">
      <alignment vertical="center"/>
    </xf>
    <xf numFmtId="166" fontId="69" fillId="7" borderId="1" xfId="5" applyNumberFormat="1" applyFont="1" applyFill="1" applyBorder="1" applyAlignment="1">
      <alignment vertical="center"/>
    </xf>
    <xf numFmtId="166" fontId="40" fillId="7" borderId="1" xfId="5" applyNumberFormat="1" applyFont="1" applyFill="1" applyBorder="1" applyAlignment="1">
      <alignment vertical="center"/>
    </xf>
    <xf numFmtId="166" fontId="8" fillId="15" borderId="1" xfId="5" applyNumberFormat="1" applyFont="1" applyFill="1" applyBorder="1" applyAlignment="1">
      <alignment vertical="center"/>
    </xf>
    <xf numFmtId="166" fontId="8" fillId="15" borderId="3" xfId="1" applyNumberFormat="1" applyFont="1" applyFill="1" applyBorder="1" applyAlignment="1">
      <alignment vertical="center"/>
    </xf>
    <xf numFmtId="166" fontId="8" fillId="10" borderId="3" xfId="1" applyNumberFormat="1" applyFont="1" applyFill="1" applyBorder="1" applyAlignment="1">
      <alignment vertical="center"/>
    </xf>
    <xf numFmtId="166" fontId="8" fillId="10" borderId="3" xfId="1" applyNumberFormat="1" applyFont="1" applyFill="1" applyBorder="1" applyAlignment="1">
      <alignment vertical="center" wrapText="1"/>
    </xf>
    <xf numFmtId="166" fontId="83" fillId="0" borderId="23" xfId="0" applyNumberFormat="1" applyFont="1" applyBorder="1" applyAlignment="1">
      <alignment vertical="center" wrapText="1"/>
    </xf>
    <xf numFmtId="166" fontId="57" fillId="10" borderId="5" xfId="5" applyNumberFormat="1" applyFont="1" applyFill="1" applyBorder="1" applyAlignment="1">
      <alignment vertical="center"/>
    </xf>
    <xf numFmtId="166" fontId="57" fillId="10" borderId="1" xfId="2" applyNumberFormat="1" applyFont="1" applyFill="1" applyBorder="1" applyAlignment="1">
      <alignment vertical="center"/>
    </xf>
    <xf numFmtId="166" fontId="58" fillId="2" borderId="1" xfId="5" applyNumberFormat="1" applyFont="1" applyFill="1" applyBorder="1" applyAlignment="1">
      <alignment vertical="center"/>
    </xf>
    <xf numFmtId="166" fontId="6" fillId="2" borderId="1" xfId="0" applyNumberFormat="1" applyFont="1" applyFill="1" applyBorder="1" applyAlignment="1">
      <alignment vertical="center"/>
    </xf>
    <xf numFmtId="166" fontId="8" fillId="2" borderId="1" xfId="5" applyNumberFormat="1" applyFont="1" applyFill="1" applyBorder="1" applyAlignment="1">
      <alignment vertical="center"/>
    </xf>
    <xf numFmtId="166" fontId="83" fillId="0" borderId="13" xfId="0" applyNumberFormat="1" applyFont="1" applyBorder="1" applyAlignment="1">
      <alignment vertical="center" wrapText="1"/>
    </xf>
    <xf numFmtId="166" fontId="58" fillId="21" borderId="1" xfId="5" applyNumberFormat="1" applyFont="1" applyFill="1" applyBorder="1" applyAlignment="1">
      <alignment vertical="center" wrapText="1"/>
    </xf>
    <xf numFmtId="166" fontId="33" fillId="16" borderId="1" xfId="5" applyNumberFormat="1" applyFont="1" applyFill="1" applyBorder="1" applyAlignment="1">
      <alignment vertical="center" wrapText="1"/>
    </xf>
    <xf numFmtId="166" fontId="33" fillId="12" borderId="7" xfId="5" applyNumberFormat="1" applyFont="1" applyFill="1" applyBorder="1" applyAlignment="1">
      <alignment vertical="center" wrapText="1"/>
    </xf>
    <xf numFmtId="166" fontId="57" fillId="12" borderId="5" xfId="5" applyNumberFormat="1" applyFont="1" applyFill="1" applyBorder="1" applyAlignment="1">
      <alignment vertical="center"/>
    </xf>
    <xf numFmtId="166" fontId="9" fillId="13" borderId="1" xfId="0" applyNumberFormat="1" applyFont="1" applyFill="1" applyBorder="1" applyAlignment="1">
      <alignment vertical="center" wrapText="1"/>
    </xf>
    <xf numFmtId="166" fontId="8" fillId="13" borderId="1" xfId="5" applyNumberFormat="1" applyFont="1" applyFill="1" applyBorder="1" applyAlignment="1">
      <alignment vertical="center"/>
    </xf>
    <xf numFmtId="166" fontId="8" fillId="13" borderId="1" xfId="0" applyNumberFormat="1" applyFont="1" applyFill="1" applyBorder="1" applyAlignment="1">
      <alignment vertical="center"/>
    </xf>
    <xf numFmtId="166" fontId="33" fillId="8" borderId="1" xfId="5" applyNumberFormat="1" applyFont="1" applyFill="1" applyBorder="1" applyAlignment="1">
      <alignment vertical="center" wrapText="1"/>
    </xf>
    <xf numFmtId="166" fontId="8" fillId="8" borderId="1" xfId="5" applyNumberFormat="1" applyFont="1" applyFill="1" applyBorder="1" applyAlignment="1">
      <alignment vertical="center" wrapText="1"/>
    </xf>
    <xf numFmtId="166" fontId="9" fillId="8" borderId="1" xfId="0" applyNumberFormat="1" applyFont="1" applyFill="1" applyBorder="1" applyAlignment="1">
      <alignment vertical="center" wrapText="1"/>
    </xf>
    <xf numFmtId="166" fontId="7" fillId="8" borderId="18" xfId="5" applyNumberFormat="1" applyFont="1" applyFill="1" applyBorder="1" applyAlignment="1">
      <alignment vertical="center"/>
    </xf>
    <xf numFmtId="166" fontId="8" fillId="8" borderId="1" xfId="5" applyNumberFormat="1" applyFont="1" applyFill="1" applyBorder="1" applyAlignment="1">
      <alignment vertical="center"/>
    </xf>
    <xf numFmtId="166" fontId="29" fillId="8" borderId="1" xfId="5" applyNumberFormat="1" applyFont="1" applyFill="1" applyBorder="1" applyAlignment="1">
      <alignment vertical="center" wrapText="1"/>
    </xf>
    <xf numFmtId="166" fontId="58" fillId="8" borderId="1" xfId="5" applyNumberFormat="1" applyFont="1" applyFill="1" applyBorder="1" applyAlignment="1">
      <alignment vertical="center"/>
    </xf>
    <xf numFmtId="166" fontId="58" fillId="8" borderId="1" xfId="5" applyNumberFormat="1" applyFont="1" applyFill="1" applyBorder="1" applyAlignment="1">
      <alignment vertical="center" wrapText="1"/>
    </xf>
    <xf numFmtId="166" fontId="9" fillId="8" borderId="1" xfId="0" applyNumberFormat="1" applyFont="1" applyFill="1" applyBorder="1" applyAlignment="1">
      <alignment vertical="center"/>
    </xf>
    <xf numFmtId="166" fontId="35" fillId="8" borderId="20" xfId="2" applyNumberFormat="1" applyFont="1" applyFill="1" applyBorder="1" applyAlignment="1">
      <alignment vertical="center" wrapText="1"/>
    </xf>
    <xf numFmtId="166" fontId="35" fillId="8" borderId="21" xfId="2" applyNumberFormat="1" applyFont="1" applyFill="1" applyBorder="1" applyAlignment="1">
      <alignment vertical="center" wrapText="1"/>
    </xf>
    <xf numFmtId="166" fontId="6" fillId="8" borderId="1" xfId="2" applyNumberFormat="1" applyFont="1" applyFill="1" applyBorder="1" applyAlignment="1">
      <alignment vertical="center"/>
    </xf>
    <xf numFmtId="166" fontId="0" fillId="14" borderId="1" xfId="2" applyNumberFormat="1" applyFont="1" applyFill="1" applyBorder="1" applyAlignment="1">
      <alignment vertical="center"/>
    </xf>
    <xf numFmtId="166" fontId="47" fillId="0" borderId="0" xfId="5" applyNumberFormat="1" applyFont="1" applyAlignment="1">
      <alignment vertical="center" wrapText="1"/>
    </xf>
    <xf numFmtId="166" fontId="59" fillId="0" borderId="0" xfId="5" applyNumberFormat="1" applyFont="1" applyAlignment="1">
      <alignment vertical="center" wrapText="1"/>
    </xf>
    <xf numFmtId="166" fontId="67" fillId="0" borderId="19" xfId="0" applyNumberFormat="1" applyFont="1" applyBorder="1" applyAlignment="1">
      <alignment vertical="center"/>
    </xf>
    <xf numFmtId="166" fontId="33" fillId="0" borderId="0" xfId="5" applyNumberFormat="1" applyFont="1" applyFill="1" applyAlignment="1">
      <alignment vertical="center" wrapText="1"/>
    </xf>
    <xf numFmtId="166" fontId="6" fillId="8" borderId="1" xfId="0" applyNumberFormat="1" applyFont="1" applyFill="1" applyBorder="1" applyAlignment="1">
      <alignment horizontal="right" vertical="center" wrapText="1"/>
    </xf>
    <xf numFmtId="166" fontId="6" fillId="7" borderId="1" xfId="0" applyNumberFormat="1" applyFont="1" applyFill="1" applyBorder="1" applyAlignment="1">
      <alignment vertical="center" wrapText="1"/>
    </xf>
    <xf numFmtId="166" fontId="33" fillId="15" borderId="3" xfId="0" applyNumberFormat="1" applyFont="1" applyFill="1" applyBorder="1" applyAlignment="1">
      <alignment vertical="center" wrapText="1"/>
    </xf>
    <xf numFmtId="166" fontId="8" fillId="15" borderId="1" xfId="0" applyNumberFormat="1" applyFont="1" applyFill="1" applyBorder="1" applyAlignment="1">
      <alignment vertical="center"/>
    </xf>
    <xf numFmtId="166" fontId="57" fillId="10" borderId="5" xfId="0" applyNumberFormat="1" applyFont="1" applyFill="1" applyBorder="1" applyAlignment="1">
      <alignment vertical="center"/>
    </xf>
    <xf numFmtId="166" fontId="58" fillId="2" borderId="1" xfId="0" applyNumberFormat="1" applyFont="1" applyFill="1" applyBorder="1" applyAlignment="1">
      <alignment vertical="center"/>
    </xf>
    <xf numFmtId="166" fontId="6" fillId="2" borderId="1" xfId="0" applyNumberFormat="1" applyFont="1" applyFill="1" applyBorder="1" applyAlignment="1">
      <alignment vertical="center" wrapText="1"/>
    </xf>
    <xf numFmtId="166" fontId="8" fillId="2" borderId="1" xfId="0" applyNumberFormat="1" applyFont="1" applyFill="1" applyBorder="1" applyAlignment="1">
      <alignment vertical="center"/>
    </xf>
    <xf numFmtId="166" fontId="33" fillId="16" borderId="1" xfId="0" applyNumberFormat="1" applyFont="1" applyFill="1" applyBorder="1" applyAlignment="1">
      <alignment vertical="center" wrapText="1"/>
    </xf>
    <xf numFmtId="166" fontId="57" fillId="12" borderId="5" xfId="0" applyNumberFormat="1" applyFont="1" applyFill="1" applyBorder="1" applyAlignment="1">
      <alignment vertical="center"/>
    </xf>
    <xf numFmtId="166" fontId="33" fillId="8" borderId="1" xfId="0" applyNumberFormat="1" applyFont="1" applyFill="1" applyBorder="1" applyAlignment="1">
      <alignment vertical="center" wrapText="1"/>
    </xf>
    <xf numFmtId="166" fontId="8" fillId="8" borderId="18" xfId="0" applyNumberFormat="1" applyFont="1" applyFill="1" applyBorder="1" applyAlignment="1">
      <alignment vertical="center"/>
    </xf>
    <xf numFmtId="166" fontId="8" fillId="8" borderId="1" xfId="2" applyNumberFormat="1" applyFont="1" applyFill="1" applyBorder="1" applyAlignment="1">
      <alignment vertical="center"/>
    </xf>
    <xf numFmtId="166" fontId="77" fillId="8" borderId="1" xfId="0" applyNumberFormat="1" applyFont="1" applyFill="1" applyBorder="1" applyAlignment="1">
      <alignment vertical="center"/>
    </xf>
    <xf numFmtId="166" fontId="6" fillId="8" borderId="1" xfId="0" applyNumberFormat="1" applyFont="1" applyFill="1" applyBorder="1" applyAlignment="1">
      <alignment vertical="center" wrapText="1"/>
    </xf>
    <xf numFmtId="166" fontId="9" fillId="14" borderId="1" xfId="0" applyNumberFormat="1" applyFont="1" applyFill="1" applyBorder="1" applyAlignment="1">
      <alignment vertical="center" wrapText="1"/>
    </xf>
    <xf numFmtId="166" fontId="8" fillId="0" borderId="0" xfId="5" applyNumberFormat="1" applyFont="1" applyFill="1" applyAlignment="1">
      <alignment vertical="center" wrapText="1"/>
    </xf>
    <xf numFmtId="166" fontId="58" fillId="0" borderId="1" xfId="5" applyNumberFormat="1" applyFont="1" applyFill="1" applyBorder="1" applyAlignment="1">
      <alignment vertical="center" wrapText="1"/>
    </xf>
    <xf numFmtId="166" fontId="6" fillId="7" borderId="1" xfId="5" applyNumberFormat="1" applyFont="1" applyFill="1" applyBorder="1" applyAlignment="1">
      <alignment vertical="center" wrapText="1"/>
    </xf>
    <xf numFmtId="166" fontId="8" fillId="10" borderId="6" xfId="5" applyNumberFormat="1" applyFont="1" applyFill="1" applyBorder="1" applyAlignment="1">
      <alignment vertical="center" wrapText="1"/>
    </xf>
    <xf numFmtId="166" fontId="8" fillId="10" borderId="1" xfId="5" applyNumberFormat="1" applyFont="1" applyFill="1" applyBorder="1" applyAlignment="1">
      <alignment vertical="center" wrapText="1"/>
    </xf>
    <xf numFmtId="166" fontId="8" fillId="2" borderId="1" xfId="5" applyNumberFormat="1" applyFont="1" applyFill="1" applyBorder="1" applyAlignment="1">
      <alignment vertical="center" wrapText="1"/>
    </xf>
    <xf numFmtId="166" fontId="33" fillId="2" borderId="1" xfId="5" applyNumberFormat="1" applyFont="1" applyFill="1" applyBorder="1" applyAlignment="1">
      <alignment vertical="center" wrapText="1"/>
    </xf>
    <xf numFmtId="166" fontId="58" fillId="2" borderId="1" xfId="5" applyNumberFormat="1" applyFont="1" applyFill="1" applyBorder="1" applyAlignment="1">
      <alignment vertical="center" wrapText="1"/>
    </xf>
    <xf numFmtId="166" fontId="6" fillId="2" borderId="1" xfId="5" applyNumberFormat="1" applyFont="1" applyFill="1" applyBorder="1" applyAlignment="1">
      <alignment vertical="center" wrapText="1"/>
    </xf>
    <xf numFmtId="166" fontId="8" fillId="21" borderId="1" xfId="5" applyNumberFormat="1" applyFont="1" applyFill="1" applyBorder="1" applyAlignment="1">
      <alignment vertical="center" wrapText="1"/>
    </xf>
    <xf numFmtId="166" fontId="33" fillId="12" borderId="1" xfId="5" applyNumberFormat="1" applyFont="1" applyFill="1" applyBorder="1" applyAlignment="1">
      <alignment vertical="center" wrapText="1"/>
    </xf>
    <xf numFmtId="166" fontId="8" fillId="12" borderId="1" xfId="5" applyNumberFormat="1" applyFont="1" applyFill="1" applyBorder="1" applyAlignment="1">
      <alignment vertical="center"/>
    </xf>
    <xf numFmtId="166" fontId="8" fillId="13" borderId="1" xfId="5" applyNumberFormat="1" applyFont="1" applyFill="1" applyBorder="1" applyAlignment="1">
      <alignment vertical="center" wrapText="1"/>
    </xf>
    <xf numFmtId="166" fontId="83" fillId="0" borderId="0" xfId="0" applyNumberFormat="1" applyFont="1" applyAlignment="1">
      <alignment vertical="center" wrapText="1"/>
    </xf>
    <xf numFmtId="166" fontId="8" fillId="8" borderId="18" xfId="5" applyNumberFormat="1" applyFont="1" applyFill="1" applyBorder="1" applyAlignment="1">
      <alignment vertical="center"/>
    </xf>
    <xf numFmtId="166" fontId="6" fillId="8" borderId="1" xfId="5" applyNumberFormat="1" applyFont="1" applyFill="1" applyBorder="1" applyAlignment="1">
      <alignment vertical="center" wrapText="1"/>
    </xf>
    <xf numFmtId="166" fontId="8" fillId="6" borderId="0" xfId="5" applyNumberFormat="1" applyFont="1" applyFill="1" applyAlignment="1">
      <alignment vertical="center" wrapText="1"/>
    </xf>
    <xf numFmtId="166" fontId="8" fillId="6" borderId="1" xfId="5" applyNumberFormat="1" applyFont="1" applyFill="1" applyBorder="1" applyAlignment="1">
      <alignment vertical="center" wrapText="1"/>
    </xf>
    <xf numFmtId="0" fontId="83" fillId="13" borderId="13" xfId="0" applyFont="1" applyFill="1" applyBorder="1" applyAlignment="1">
      <alignment horizontal="center" vertical="center" wrapText="1"/>
    </xf>
    <xf numFmtId="14" fontId="88" fillId="13" borderId="13" xfId="0" applyNumberFormat="1" applyFont="1" applyFill="1" applyBorder="1" applyAlignment="1">
      <alignment horizontal="center" vertical="center"/>
    </xf>
    <xf numFmtId="166" fontId="83" fillId="13" borderId="13" xfId="0" applyNumberFormat="1" applyFont="1" applyFill="1" applyBorder="1" applyAlignment="1">
      <alignment vertical="center" wrapText="1"/>
    </xf>
    <xf numFmtId="166" fontId="83" fillId="13" borderId="0" xfId="0" applyNumberFormat="1" applyFont="1" applyFill="1" applyAlignment="1">
      <alignment vertical="center" wrapText="1"/>
    </xf>
    <xf numFmtId="173" fontId="83" fillId="13" borderId="13" xfId="0" applyNumberFormat="1" applyFont="1" applyFill="1" applyBorder="1" applyAlignment="1">
      <alignment horizontal="center" vertical="center" wrapText="1"/>
    </xf>
    <xf numFmtId="166" fontId="83" fillId="13" borderId="13" xfId="0" applyNumberFormat="1" applyFont="1" applyFill="1" applyBorder="1" applyAlignment="1">
      <alignment horizontal="right" vertical="center" wrapText="1"/>
    </xf>
    <xf numFmtId="0" fontId="9" fillId="13" borderId="0" xfId="0" applyFont="1" applyFill="1" applyAlignment="1">
      <alignment horizontal="center" vertical="center" wrapText="1"/>
    </xf>
    <xf numFmtId="0" fontId="83" fillId="13" borderId="25" xfId="0" applyFont="1" applyFill="1" applyBorder="1" applyAlignment="1">
      <alignment horizontal="center" vertical="center" wrapText="1"/>
    </xf>
    <xf numFmtId="0" fontId="88" fillId="8" borderId="13" xfId="0" applyFont="1" applyFill="1" applyBorder="1" applyAlignment="1">
      <alignment horizontal="center" vertical="center" wrapText="1"/>
    </xf>
    <xf numFmtId="14" fontId="88" fillId="8" borderId="13" xfId="0" applyNumberFormat="1" applyFont="1" applyFill="1" applyBorder="1" applyAlignment="1">
      <alignment horizontal="center" vertical="center"/>
    </xf>
    <xf numFmtId="0" fontId="84" fillId="8" borderId="13" xfId="0" applyFont="1" applyFill="1" applyBorder="1" applyAlignment="1">
      <alignment horizontal="center" vertical="center"/>
    </xf>
    <xf numFmtId="166" fontId="83" fillId="8" borderId="23" xfId="0" applyNumberFormat="1" applyFont="1" applyFill="1" applyBorder="1" applyAlignment="1">
      <alignment vertical="center"/>
    </xf>
    <xf numFmtId="0" fontId="83" fillId="8" borderId="13" xfId="0" applyFont="1" applyFill="1" applyBorder="1" applyAlignment="1">
      <alignment horizontal="center" vertical="center" wrapText="1"/>
    </xf>
    <xf numFmtId="166" fontId="83" fillId="8" borderId="13" xfId="0" applyNumberFormat="1" applyFont="1" applyFill="1" applyBorder="1" applyAlignment="1">
      <alignment vertical="center" wrapText="1"/>
    </xf>
    <xf numFmtId="173" fontId="83" fillId="8" borderId="13" xfId="0" applyNumberFormat="1" applyFont="1" applyFill="1" applyBorder="1" applyAlignment="1">
      <alignment horizontal="center" vertical="center" wrapText="1"/>
    </xf>
    <xf numFmtId="166" fontId="83" fillId="8" borderId="13" xfId="0" applyNumberFormat="1" applyFont="1" applyFill="1" applyBorder="1" applyAlignment="1">
      <alignment horizontal="right" vertical="center" wrapText="1"/>
    </xf>
    <xf numFmtId="0" fontId="9" fillId="8" borderId="0" xfId="0" applyFont="1" applyFill="1" applyAlignment="1">
      <alignment horizontal="center" vertical="center" wrapText="1"/>
    </xf>
    <xf numFmtId="0" fontId="83" fillId="8" borderId="23" xfId="0" applyFont="1" applyFill="1" applyBorder="1" applyAlignment="1">
      <alignment horizontal="center" vertical="center" wrapText="1"/>
    </xf>
    <xf numFmtId="0" fontId="88" fillId="2" borderId="13" xfId="0" applyFont="1" applyFill="1" applyBorder="1" applyAlignment="1">
      <alignment horizontal="center" vertical="center" wrapText="1"/>
    </xf>
    <xf numFmtId="14" fontId="88" fillId="2" borderId="13" xfId="0" applyNumberFormat="1" applyFont="1" applyFill="1" applyBorder="1" applyAlignment="1">
      <alignment horizontal="center" vertical="center"/>
    </xf>
    <xf numFmtId="0" fontId="84" fillId="2" borderId="13" xfId="0" applyFont="1" applyFill="1" applyBorder="1" applyAlignment="1">
      <alignment horizontal="center" vertical="center"/>
    </xf>
    <xf numFmtId="166" fontId="83" fillId="2" borderId="23" xfId="0" applyNumberFormat="1" applyFont="1" applyFill="1" applyBorder="1" applyAlignment="1">
      <alignment vertical="center"/>
    </xf>
    <xf numFmtId="0" fontId="83" fillId="2" borderId="13" xfId="0" applyFont="1" applyFill="1" applyBorder="1" applyAlignment="1">
      <alignment horizontal="center" vertical="center" wrapText="1"/>
    </xf>
    <xf numFmtId="166" fontId="83" fillId="2" borderId="13" xfId="0" applyNumberFormat="1" applyFont="1" applyFill="1" applyBorder="1" applyAlignment="1">
      <alignment vertical="center" wrapText="1"/>
    </xf>
    <xf numFmtId="173" fontId="83" fillId="2" borderId="13" xfId="0" applyNumberFormat="1" applyFont="1" applyFill="1" applyBorder="1" applyAlignment="1">
      <alignment horizontal="center" vertical="center" wrapText="1"/>
    </xf>
    <xf numFmtId="166" fontId="83" fillId="2" borderId="13" xfId="0" applyNumberFormat="1" applyFont="1" applyFill="1" applyBorder="1" applyAlignment="1">
      <alignment horizontal="right" vertical="center" wrapText="1"/>
    </xf>
    <xf numFmtId="0" fontId="83" fillId="2" borderId="23" xfId="0" applyFont="1" applyFill="1" applyBorder="1" applyAlignment="1">
      <alignment horizontal="center" vertical="center" wrapText="1"/>
    </xf>
    <xf numFmtId="0" fontId="83" fillId="21" borderId="26" xfId="0" applyFont="1" applyFill="1" applyBorder="1" applyAlignment="1">
      <alignment horizontal="center" vertical="center" wrapText="1"/>
    </xf>
    <xf numFmtId="14" fontId="88" fillId="21" borderId="13" xfId="0" applyNumberFormat="1" applyFont="1" applyFill="1" applyBorder="1" applyAlignment="1">
      <alignment horizontal="center" vertical="center"/>
    </xf>
    <xf numFmtId="0" fontId="83" fillId="21" borderId="13" xfId="0" applyFont="1" applyFill="1" applyBorder="1" applyAlignment="1">
      <alignment horizontal="center" vertical="center"/>
    </xf>
    <xf numFmtId="166" fontId="83" fillId="21" borderId="13" xfId="0" applyNumberFormat="1" applyFont="1" applyFill="1" applyBorder="1" applyAlignment="1">
      <alignment vertical="center" wrapText="1"/>
    </xf>
    <xf numFmtId="0" fontId="83" fillId="21" borderId="13" xfId="0" applyFont="1" applyFill="1" applyBorder="1" applyAlignment="1">
      <alignment horizontal="center" vertical="center" wrapText="1"/>
    </xf>
    <xf numFmtId="173" fontId="83" fillId="21" borderId="13" xfId="0" applyNumberFormat="1" applyFont="1" applyFill="1" applyBorder="1" applyAlignment="1">
      <alignment horizontal="center" vertical="center" wrapText="1"/>
    </xf>
    <xf numFmtId="166" fontId="83" fillId="21" borderId="13" xfId="0" applyNumberFormat="1" applyFont="1" applyFill="1" applyBorder="1" applyAlignment="1">
      <alignment horizontal="right" vertical="center" wrapText="1"/>
    </xf>
    <xf numFmtId="0" fontId="9" fillId="21" borderId="0" xfId="0" applyFont="1" applyFill="1" applyAlignment="1">
      <alignment horizontal="center" vertical="center" wrapText="1"/>
    </xf>
    <xf numFmtId="0" fontId="83" fillId="21" borderId="24" xfId="0" applyFont="1" applyFill="1" applyBorder="1" applyAlignment="1">
      <alignment horizontal="center" vertical="center" wrapText="1"/>
    </xf>
    <xf numFmtId="0" fontId="80" fillId="21" borderId="1" xfId="0" applyFont="1" applyFill="1" applyBorder="1" applyAlignment="1">
      <alignment horizontal="center" vertical="center"/>
    </xf>
    <xf numFmtId="166" fontId="83" fillId="21" borderId="23" xfId="0" applyNumberFormat="1" applyFont="1" applyFill="1" applyBorder="1" applyAlignment="1">
      <alignment horizontal="right" vertical="center" wrapText="1"/>
    </xf>
    <xf numFmtId="0" fontId="83" fillId="21" borderId="3" xfId="0" applyFont="1" applyFill="1" applyBorder="1" applyAlignment="1">
      <alignment horizontal="center" vertical="center" wrapText="1"/>
    </xf>
    <xf numFmtId="0" fontId="83" fillId="21" borderId="1" xfId="0" applyFont="1" applyFill="1" applyBorder="1" applyAlignment="1">
      <alignment horizontal="center" vertical="center" wrapText="1"/>
    </xf>
    <xf numFmtId="0" fontId="90" fillId="21" borderId="13" xfId="0" applyFont="1" applyFill="1" applyBorder="1" applyAlignment="1">
      <alignment horizontal="center" vertical="center" wrapText="1"/>
    </xf>
    <xf numFmtId="166" fontId="91" fillId="21" borderId="23" xfId="0" applyNumberFormat="1" applyFont="1" applyFill="1" applyBorder="1" applyAlignment="1">
      <alignment vertical="center"/>
    </xf>
    <xf numFmtId="0" fontId="17" fillId="21" borderId="6" xfId="0" applyFont="1" applyFill="1" applyBorder="1" applyAlignment="1">
      <alignment horizontal="center" vertical="center" wrapText="1"/>
    </xf>
    <xf numFmtId="0" fontId="15" fillId="21" borderId="6" xfId="0" applyFont="1" applyFill="1" applyBorder="1" applyAlignment="1">
      <alignment horizontal="left" vertical="center" wrapText="1"/>
    </xf>
    <xf numFmtId="0" fontId="15" fillId="21" borderId="1" xfId="0" applyFont="1" applyFill="1" applyBorder="1" applyAlignment="1">
      <alignment horizontal="left" vertical="center" wrapText="1"/>
    </xf>
    <xf numFmtId="0" fontId="6" fillId="21" borderId="0" xfId="0" applyFont="1" applyFill="1" applyAlignment="1">
      <alignment horizontal="center" vertical="center" wrapText="1"/>
    </xf>
    <xf numFmtId="0" fontId="17" fillId="21" borderId="5" xfId="0" applyFont="1" applyFill="1" applyBorder="1" applyAlignment="1">
      <alignment horizontal="center" vertical="center" wrapText="1"/>
    </xf>
    <xf numFmtId="0" fontId="28" fillId="21" borderId="5" xfId="0" applyFont="1" applyFill="1" applyBorder="1" applyAlignment="1">
      <alignment vertical="center" wrapText="1"/>
    </xf>
    <xf numFmtId="0" fontId="15" fillId="21" borderId="1" xfId="0" applyFont="1" applyFill="1" applyBorder="1" applyAlignment="1">
      <alignment vertical="center" wrapText="1"/>
    </xf>
    <xf numFmtId="0" fontId="83" fillId="21" borderId="1" xfId="0" applyFont="1" applyFill="1" applyBorder="1" applyAlignment="1">
      <alignment horizontal="left" vertical="center" wrapText="1"/>
    </xf>
    <xf numFmtId="0" fontId="9" fillId="21" borderId="1" xfId="0" applyFont="1" applyFill="1" applyBorder="1" applyAlignment="1">
      <alignment horizontal="left" vertical="center" wrapText="1"/>
    </xf>
    <xf numFmtId="0" fontId="91" fillId="21" borderId="13" xfId="0" applyFont="1" applyFill="1" applyBorder="1" applyAlignment="1">
      <alignment horizontal="center" vertical="center" wrapText="1"/>
    </xf>
    <xf numFmtId="166" fontId="91" fillId="21" borderId="13" xfId="0" applyNumberFormat="1" applyFont="1" applyFill="1" applyBorder="1" applyAlignment="1">
      <alignment horizontal="right" vertical="center" wrapText="1"/>
    </xf>
    <xf numFmtId="0" fontId="83" fillId="21" borderId="23" xfId="0" applyFont="1" applyFill="1" applyBorder="1" applyAlignment="1">
      <alignment horizontal="center" vertical="center" wrapText="1"/>
    </xf>
    <xf numFmtId="17" fontId="15" fillId="12" borderId="1" xfId="0" applyNumberFormat="1" applyFont="1" applyFill="1" applyBorder="1" applyAlignment="1">
      <alignment horizontal="center" vertical="center" wrapText="1"/>
    </xf>
    <xf numFmtId="0" fontId="9" fillId="12" borderId="0" xfId="0" applyFont="1" applyFill="1" applyAlignment="1">
      <alignment horizontal="center" vertical="center" wrapText="1"/>
    </xf>
    <xf numFmtId="14" fontId="88" fillId="6" borderId="13" xfId="0" applyNumberFormat="1" applyFont="1" applyFill="1" applyBorder="1" applyAlignment="1">
      <alignment horizontal="center" vertical="center"/>
    </xf>
    <xf numFmtId="0" fontId="83" fillId="6" borderId="13" xfId="0" applyFont="1" applyFill="1" applyBorder="1" applyAlignment="1">
      <alignment horizontal="center" vertical="center" wrapText="1"/>
    </xf>
    <xf numFmtId="166" fontId="83" fillId="6" borderId="13" xfId="0" applyNumberFormat="1" applyFont="1" applyFill="1" applyBorder="1" applyAlignment="1">
      <alignment vertical="center" wrapText="1"/>
    </xf>
    <xf numFmtId="173" fontId="83" fillId="6" borderId="13" xfId="0" applyNumberFormat="1" applyFont="1" applyFill="1" applyBorder="1" applyAlignment="1">
      <alignment horizontal="center" vertical="center" wrapText="1"/>
    </xf>
    <xf numFmtId="166" fontId="83" fillId="6" borderId="13" xfId="0" applyNumberFormat="1" applyFont="1" applyFill="1" applyBorder="1" applyAlignment="1">
      <alignment horizontal="right" vertical="center" wrapText="1"/>
    </xf>
    <xf numFmtId="0" fontId="9" fillId="6" borderId="0" xfId="0" applyFont="1" applyFill="1" applyAlignment="1">
      <alignment horizontal="center" vertical="center" wrapText="1"/>
    </xf>
    <xf numFmtId="0" fontId="83" fillId="6" borderId="23" xfId="0" applyFont="1" applyFill="1" applyBorder="1" applyAlignment="1">
      <alignment horizontal="center" vertical="center" wrapText="1"/>
    </xf>
    <xf numFmtId="0" fontId="83" fillId="6" borderId="3" xfId="0" applyFont="1" applyFill="1" applyBorder="1" applyAlignment="1">
      <alignment horizontal="center" vertical="center" wrapText="1"/>
    </xf>
    <xf numFmtId="0" fontId="11" fillId="5" borderId="5" xfId="0" applyFont="1" applyFill="1" applyBorder="1" applyAlignment="1">
      <alignment vertical="center" wrapText="1"/>
    </xf>
    <xf numFmtId="49" fontId="9" fillId="7" borderId="1" xfId="0" applyNumberFormat="1" applyFont="1" applyFill="1" applyBorder="1" applyAlignment="1">
      <alignment horizontal="center" vertical="center" wrapText="1"/>
    </xf>
    <xf numFmtId="0" fontId="9"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4" fillId="7" borderId="1" xfId="0" applyFont="1" applyFill="1" applyBorder="1" applyAlignment="1">
      <alignment vertical="center" wrapText="1"/>
    </xf>
    <xf numFmtId="0" fontId="9" fillId="15" borderId="6"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9" fillId="10" borderId="0" xfId="0" applyFont="1" applyFill="1" applyAlignment="1">
      <alignment horizontal="center" vertical="center" wrapText="1"/>
    </xf>
    <xf numFmtId="0" fontId="6" fillId="2" borderId="1" xfId="0" applyFont="1" applyFill="1" applyBorder="1" applyAlignment="1">
      <alignment vertical="center" wrapText="1"/>
    </xf>
    <xf numFmtId="0" fontId="83" fillId="21" borderId="1" xfId="0" applyFont="1" applyFill="1" applyBorder="1" applyAlignment="1">
      <alignment horizontal="center" vertical="center"/>
    </xf>
    <xf numFmtId="0" fontId="34" fillId="12" borderId="1"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93" fillId="8" borderId="1" xfId="0" applyFont="1" applyFill="1" applyBorder="1" applyAlignment="1">
      <alignment horizontal="center" vertical="center" wrapText="1"/>
    </xf>
    <xf numFmtId="0" fontId="73" fillId="22" borderId="1" xfId="0" applyFont="1" applyFill="1" applyBorder="1" applyAlignment="1">
      <alignment horizontal="center" vertical="center" wrapText="1"/>
    </xf>
    <xf numFmtId="0" fontId="6" fillId="8" borderId="1" xfId="0" applyFont="1" applyFill="1" applyBorder="1" applyAlignment="1">
      <alignment horizontal="justify" vertical="center" wrapText="1"/>
    </xf>
    <xf numFmtId="0" fontId="6" fillId="14" borderId="1" xfId="0" applyFont="1" applyFill="1" applyBorder="1" applyAlignment="1">
      <alignment horizontal="center" vertical="center" wrapText="1"/>
    </xf>
    <xf numFmtId="0" fontId="9" fillId="14" borderId="0" xfId="0" applyFont="1" applyFill="1" applyAlignment="1">
      <alignment horizontal="center" vertical="center" wrapText="1"/>
    </xf>
    <xf numFmtId="0" fontId="15" fillId="7" borderId="5" xfId="0" applyFont="1" applyFill="1" applyBorder="1" applyAlignment="1">
      <alignment horizontal="left" vertical="center" wrapText="1"/>
    </xf>
    <xf numFmtId="166" fontId="83" fillId="7" borderId="23" xfId="0" applyNumberFormat="1" applyFont="1" applyFill="1" applyBorder="1" applyAlignment="1">
      <alignment horizontal="right" vertical="center" wrapText="1"/>
    </xf>
    <xf numFmtId="0" fontId="9" fillId="7" borderId="0" xfId="0" applyFont="1" applyFill="1" applyAlignment="1">
      <alignment horizontal="center" vertical="center" wrapText="1"/>
    </xf>
    <xf numFmtId="166" fontId="33" fillId="2" borderId="3" xfId="5" applyNumberFormat="1" applyFont="1" applyFill="1" applyBorder="1" applyAlignment="1">
      <alignment horizontal="right" vertical="center" wrapText="1"/>
    </xf>
    <xf numFmtId="0" fontId="83" fillId="10" borderId="13" xfId="0" applyFont="1" applyFill="1" applyBorder="1" applyAlignment="1">
      <alignment horizontal="center" vertical="center" wrapText="1"/>
    </xf>
    <xf numFmtId="14" fontId="88" fillId="10" borderId="13" xfId="0" applyNumberFormat="1" applyFont="1" applyFill="1" applyBorder="1" applyAlignment="1">
      <alignment horizontal="center" vertical="center"/>
    </xf>
    <xf numFmtId="166" fontId="83" fillId="10" borderId="23" xfId="0" applyNumberFormat="1" applyFont="1" applyFill="1" applyBorder="1" applyAlignment="1">
      <alignment vertical="center" wrapText="1"/>
    </xf>
    <xf numFmtId="166" fontId="83" fillId="10" borderId="13" xfId="0" applyNumberFormat="1" applyFont="1" applyFill="1" applyBorder="1" applyAlignment="1">
      <alignment vertical="center" wrapText="1"/>
    </xf>
    <xf numFmtId="173" fontId="83" fillId="10" borderId="13" xfId="0" applyNumberFormat="1" applyFont="1" applyFill="1" applyBorder="1" applyAlignment="1">
      <alignment horizontal="center" vertical="center" wrapText="1"/>
    </xf>
    <xf numFmtId="166" fontId="83" fillId="10" borderId="13" xfId="0" applyNumberFormat="1" applyFont="1" applyFill="1" applyBorder="1" applyAlignment="1">
      <alignment horizontal="right" vertical="center" wrapText="1"/>
    </xf>
    <xf numFmtId="0" fontId="83" fillId="10" borderId="23" xfId="0"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1" xfId="0" applyNumberFormat="1" applyFont="1" applyFill="1" applyBorder="1" applyAlignment="1">
      <alignment horizontal="right" vertical="center" wrapText="1"/>
    </xf>
    <xf numFmtId="167" fontId="9" fillId="8" borderId="1" xfId="2" applyNumberFormat="1" applyFont="1" applyFill="1" applyBorder="1" applyAlignment="1">
      <alignment horizontal="center" vertical="center"/>
    </xf>
    <xf numFmtId="167" fontId="9" fillId="8" borderId="1" xfId="2" applyNumberFormat="1" applyFont="1" applyFill="1" applyBorder="1" applyAlignment="1">
      <alignment horizontal="right" vertical="center" wrapText="1"/>
    </xf>
    <xf numFmtId="167" fontId="9" fillId="8" borderId="1" xfId="0" applyNumberFormat="1" applyFont="1" applyFill="1" applyBorder="1" applyAlignment="1">
      <alignment horizontal="center" vertical="center"/>
    </xf>
    <xf numFmtId="0" fontId="34" fillId="0" borderId="1" xfId="0" applyFont="1" applyBorder="1" applyAlignment="1">
      <alignment horizontal="left" vertical="center" wrapText="1"/>
    </xf>
    <xf numFmtId="0" fontId="34" fillId="0" borderId="0" xfId="0" applyFont="1" applyAlignment="1">
      <alignment horizontal="left" vertical="center" wrapText="1"/>
    </xf>
    <xf numFmtId="0" fontId="94" fillId="0" borderId="0" xfId="0" applyFont="1" applyAlignment="1">
      <alignment horizontal="left" vertical="center" wrapText="1"/>
    </xf>
    <xf numFmtId="0" fontId="94" fillId="5" borderId="5" xfId="0" applyFont="1" applyFill="1" applyBorder="1" applyAlignment="1">
      <alignment horizontal="left" vertical="center" wrapText="1"/>
    </xf>
    <xf numFmtId="0" fontId="94" fillId="5" borderId="6" xfId="0" applyFont="1" applyFill="1" applyBorder="1" applyAlignment="1">
      <alignment horizontal="left" vertical="center" wrapText="1"/>
    </xf>
    <xf numFmtId="0" fontId="43" fillId="0" borderId="5" xfId="0" applyFont="1" applyBorder="1" applyAlignment="1">
      <alignment horizontal="left" vertical="center" wrapText="1"/>
    </xf>
    <xf numFmtId="0" fontId="43" fillId="10" borderId="5" xfId="0" applyFont="1" applyFill="1" applyBorder="1" applyAlignment="1">
      <alignment horizontal="left" vertical="center" wrapText="1"/>
    </xf>
    <xf numFmtId="0" fontId="43" fillId="11" borderId="5" xfId="0" applyFont="1" applyFill="1" applyBorder="1" applyAlignment="1">
      <alignment horizontal="left" vertical="center" wrapText="1"/>
    </xf>
    <xf numFmtId="0" fontId="43" fillId="11" borderId="1" xfId="0" applyFont="1" applyFill="1" applyBorder="1" applyAlignment="1">
      <alignment horizontal="left" vertical="center" wrapText="1"/>
    </xf>
    <xf numFmtId="0" fontId="43" fillId="6" borderId="1" xfId="0" applyFont="1" applyFill="1" applyBorder="1" applyAlignment="1">
      <alignment horizontal="left" vertical="center" wrapText="1"/>
    </xf>
    <xf numFmtId="0" fontId="43" fillId="2" borderId="5" xfId="0" applyFont="1" applyFill="1" applyBorder="1" applyAlignment="1">
      <alignment horizontal="left" vertical="center" wrapText="1"/>
    </xf>
    <xf numFmtId="0" fontId="43" fillId="13" borderId="1" xfId="0" applyFont="1" applyFill="1" applyBorder="1" applyAlignment="1">
      <alignment horizontal="left" vertical="center" wrapText="1"/>
    </xf>
    <xf numFmtId="0" fontId="43" fillId="0" borderId="1" xfId="0" applyFont="1" applyBorder="1" applyAlignment="1">
      <alignment horizontal="left" vertical="center" wrapText="1"/>
    </xf>
    <xf numFmtId="0" fontId="43" fillId="6" borderId="5" xfId="0" applyFont="1" applyFill="1" applyBorder="1" applyAlignment="1">
      <alignment horizontal="left" vertical="center" wrapText="1"/>
    </xf>
    <xf numFmtId="0" fontId="43" fillId="11" borderId="12" xfId="0" applyFont="1" applyFill="1" applyBorder="1" applyAlignment="1">
      <alignment horizontal="left" vertical="center" wrapText="1"/>
    </xf>
    <xf numFmtId="0" fontId="43" fillId="2" borderId="12" xfId="0" applyFont="1" applyFill="1" applyBorder="1" applyAlignment="1">
      <alignment horizontal="left" vertical="center" wrapText="1"/>
    </xf>
    <xf numFmtId="0" fontId="43" fillId="10" borderId="1" xfId="0" applyFont="1" applyFill="1" applyBorder="1" applyAlignment="1">
      <alignment horizontal="left" vertical="center" wrapText="1"/>
    </xf>
    <xf numFmtId="0" fontId="43" fillId="18"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43" fillId="6" borderId="6" xfId="0" applyFont="1" applyFill="1" applyBorder="1" applyAlignment="1">
      <alignment horizontal="left" vertical="center" wrapText="1"/>
    </xf>
    <xf numFmtId="0" fontId="95" fillId="20" borderId="5" xfId="0" applyFont="1" applyFill="1" applyBorder="1" applyAlignment="1">
      <alignment horizontal="left" vertical="center" wrapText="1"/>
    </xf>
    <xf numFmtId="0" fontId="43" fillId="18" borderId="5" xfId="0" applyFont="1" applyFill="1" applyBorder="1" applyAlignment="1">
      <alignment horizontal="left" vertical="center" wrapText="1"/>
    </xf>
    <xf numFmtId="0" fontId="43" fillId="13" borderId="5" xfId="0" applyFont="1" applyFill="1" applyBorder="1" applyAlignment="1">
      <alignment horizontal="left" vertical="center" wrapText="1"/>
    </xf>
    <xf numFmtId="0" fontId="53" fillId="0" borderId="0" xfId="0" applyFont="1" applyAlignment="1">
      <alignment horizontal="left"/>
    </xf>
    <xf numFmtId="0" fontId="95" fillId="2" borderId="1" xfId="0" applyFont="1" applyFill="1" applyBorder="1" applyAlignment="1">
      <alignment horizontal="left" vertical="center" wrapText="1"/>
    </xf>
    <xf numFmtId="0" fontId="53" fillId="0" borderId="1" xfId="0" applyFont="1" applyBorder="1" applyAlignment="1">
      <alignment horizontal="left"/>
    </xf>
    <xf numFmtId="166" fontId="9" fillId="8" borderId="1" xfId="2" applyNumberFormat="1" applyFont="1" applyFill="1" applyBorder="1" applyAlignment="1">
      <alignment horizontal="center" vertical="center"/>
    </xf>
    <xf numFmtId="166" fontId="9" fillId="8" borderId="1" xfId="2" applyNumberFormat="1" applyFont="1" applyFill="1" applyBorder="1" applyAlignment="1">
      <alignment horizontal="right" vertical="center" wrapText="1"/>
    </xf>
    <xf numFmtId="166" fontId="8" fillId="6" borderId="1" xfId="0" applyNumberFormat="1" applyFont="1" applyFill="1" applyBorder="1" applyAlignment="1">
      <alignment horizontal="center" vertical="center" wrapText="1"/>
    </xf>
    <xf numFmtId="166" fontId="9" fillId="6"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xf>
    <xf numFmtId="166" fontId="40" fillId="6" borderId="3" xfId="1" applyNumberFormat="1" applyFont="1" applyFill="1" applyBorder="1" applyAlignment="1">
      <alignment horizontal="right" vertical="center"/>
    </xf>
    <xf numFmtId="0" fontId="92" fillId="10" borderId="0" xfId="0" applyFont="1" applyFill="1" applyAlignment="1">
      <alignment vertical="center"/>
    </xf>
    <xf numFmtId="0" fontId="11" fillId="10" borderId="5" xfId="0" applyFont="1" applyFill="1" applyBorder="1" applyAlignment="1">
      <alignment horizontal="center" vertical="center"/>
    </xf>
    <xf numFmtId="0" fontId="92" fillId="10" borderId="1" xfId="0" applyFont="1" applyFill="1" applyBorder="1" applyAlignment="1">
      <alignment vertical="center"/>
    </xf>
    <xf numFmtId="0" fontId="92" fillId="2" borderId="0" xfId="0" applyFont="1" applyFill="1" applyAlignment="1">
      <alignment vertical="center"/>
    </xf>
    <xf numFmtId="0" fontId="92" fillId="21" borderId="0" xfId="0" applyFont="1" applyFill="1" applyAlignment="1">
      <alignment vertical="center"/>
    </xf>
    <xf numFmtId="0" fontId="92" fillId="13" borderId="0" xfId="0" applyFont="1" applyFill="1" applyAlignment="1">
      <alignment vertical="center"/>
    </xf>
    <xf numFmtId="0" fontId="92" fillId="8" borderId="0" xfId="0" applyFont="1" applyFill="1" applyAlignment="1">
      <alignment vertical="center"/>
    </xf>
    <xf numFmtId="0" fontId="22" fillId="7" borderId="4"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1" borderId="4" xfId="0" applyFont="1" applyFill="1" applyBorder="1" applyAlignment="1">
      <alignment horizontal="center" vertical="center" wrapText="1"/>
    </xf>
    <xf numFmtId="166" fontId="8" fillId="12" borderId="4" xfId="5" applyNumberFormat="1" applyFont="1" applyFill="1" applyBorder="1" applyAlignment="1">
      <alignment vertical="center" wrapText="1"/>
    </xf>
    <xf numFmtId="0" fontId="9" fillId="12" borderId="4" xfId="0" applyFont="1" applyFill="1" applyBorder="1" applyAlignment="1">
      <alignment horizontal="center" vertical="center"/>
    </xf>
    <xf numFmtId="0" fontId="8" fillId="12" borderId="4"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4" xfId="0" applyFont="1" applyFill="1" applyBorder="1" applyAlignment="1">
      <alignment vertical="center" wrapText="1"/>
    </xf>
    <xf numFmtId="0" fontId="11" fillId="8"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1" fillId="7" borderId="5" xfId="0" applyFont="1" applyFill="1" applyBorder="1" applyAlignment="1">
      <alignment horizontal="center" vertical="center"/>
    </xf>
    <xf numFmtId="0" fontId="17" fillId="12" borderId="5" xfId="0" applyFont="1" applyFill="1" applyBorder="1" applyAlignment="1">
      <alignment horizontal="center" vertical="center" wrapText="1"/>
    </xf>
    <xf numFmtId="0" fontId="11" fillId="12" borderId="5" xfId="0" applyFont="1" applyFill="1" applyBorder="1" applyAlignment="1">
      <alignment horizontal="center" vertical="center"/>
    </xf>
    <xf numFmtId="0" fontId="11" fillId="13" borderId="5" xfId="0" applyFont="1" applyFill="1" applyBorder="1" applyAlignment="1">
      <alignment horizontal="center" vertical="center" wrapText="1"/>
    </xf>
    <xf numFmtId="0" fontId="11" fillId="8" borderId="5" xfId="0" applyFont="1" applyFill="1" applyBorder="1" applyAlignment="1">
      <alignment horizontal="center" vertical="center"/>
    </xf>
    <xf numFmtId="0" fontId="68" fillId="8" borderId="12" xfId="0" applyFont="1" applyFill="1" applyBorder="1" applyAlignment="1">
      <alignment horizontal="center" vertical="center" wrapText="1"/>
    </xf>
    <xf numFmtId="0" fontId="11" fillId="14" borderId="5" xfId="0" applyFont="1" applyFill="1" applyBorder="1" applyAlignment="1">
      <alignment horizontal="center" vertical="center"/>
    </xf>
    <xf numFmtId="0" fontId="11" fillId="6" borderId="5" xfId="0" applyFont="1" applyFill="1" applyBorder="1" applyAlignment="1">
      <alignment horizontal="center" vertical="center" wrapText="1"/>
    </xf>
    <xf numFmtId="0" fontId="92" fillId="7" borderId="1" xfId="0" applyFont="1" applyFill="1" applyBorder="1" applyAlignment="1">
      <alignment vertical="center"/>
    </xf>
    <xf numFmtId="0" fontId="92" fillId="2" borderId="1" xfId="0" applyFont="1" applyFill="1" applyBorder="1" applyAlignment="1">
      <alignment vertical="center"/>
    </xf>
    <xf numFmtId="0" fontId="92" fillId="21" borderId="1" xfId="0" applyFont="1" applyFill="1" applyBorder="1" applyAlignment="1">
      <alignment vertical="center"/>
    </xf>
    <xf numFmtId="0" fontId="92" fillId="12" borderId="1" xfId="0" applyFont="1" applyFill="1" applyBorder="1" applyAlignment="1">
      <alignment vertical="center"/>
    </xf>
    <xf numFmtId="0" fontId="92" fillId="13" borderId="1" xfId="0" applyFont="1" applyFill="1" applyBorder="1" applyAlignment="1">
      <alignment vertical="center"/>
    </xf>
    <xf numFmtId="0" fontId="92" fillId="8" borderId="1" xfId="0" applyFont="1" applyFill="1" applyBorder="1" applyAlignment="1">
      <alignment vertical="center"/>
    </xf>
    <xf numFmtId="0" fontId="92" fillId="6" borderId="1" xfId="0" applyFont="1" applyFill="1" applyBorder="1" applyAlignment="1">
      <alignment vertical="center"/>
    </xf>
    <xf numFmtId="0" fontId="9" fillId="7" borderId="7" xfId="0" applyFont="1" applyFill="1" applyBorder="1" applyAlignment="1">
      <alignment vertical="center" wrapText="1"/>
    </xf>
    <xf numFmtId="0" fontId="9" fillId="7" borderId="3" xfId="0" applyFont="1" applyFill="1" applyBorder="1" applyAlignment="1">
      <alignment vertical="center" wrapText="1"/>
    </xf>
    <xf numFmtId="0" fontId="9" fillId="10" borderId="7" xfId="0" applyFont="1" applyFill="1" applyBorder="1" applyAlignment="1">
      <alignment vertical="center" wrapText="1"/>
    </xf>
    <xf numFmtId="0" fontId="27" fillId="2" borderId="3" xfId="0" applyFont="1" applyFill="1" applyBorder="1" applyAlignment="1">
      <alignment horizontal="left" vertical="center" wrapText="1"/>
    </xf>
    <xf numFmtId="0" fontId="15" fillId="9" borderId="3" xfId="0" applyFont="1" applyFill="1" applyBorder="1" applyAlignment="1">
      <alignment horizontal="left" vertical="center" wrapText="1"/>
    </xf>
    <xf numFmtId="0" fontId="15" fillId="9" borderId="3" xfId="0" applyFont="1" applyFill="1" applyBorder="1" applyAlignment="1">
      <alignment vertical="center" wrapText="1"/>
    </xf>
    <xf numFmtId="0" fontId="27" fillId="12" borderId="3" xfId="0" applyFont="1" applyFill="1" applyBorder="1" applyAlignment="1">
      <alignment vertical="center" wrapText="1"/>
    </xf>
    <xf numFmtId="0" fontId="9" fillId="13" borderId="3" xfId="0" applyFont="1" applyFill="1" applyBorder="1" applyAlignment="1">
      <alignment vertical="center" wrapText="1"/>
    </xf>
    <xf numFmtId="0" fontId="15" fillId="8" borderId="7" xfId="0" applyFont="1" applyFill="1" applyBorder="1" applyAlignment="1">
      <alignment vertical="center" wrapText="1"/>
    </xf>
    <xf numFmtId="0" fontId="27" fillId="6" borderId="7" xfId="0" applyFont="1" applyFill="1" applyBorder="1" applyAlignment="1">
      <alignment vertical="center" wrapText="1"/>
    </xf>
    <xf numFmtId="0" fontId="9" fillId="6" borderId="7" xfId="0" applyFont="1" applyFill="1" applyBorder="1" applyAlignment="1">
      <alignment horizontal="center" vertical="center" wrapText="1"/>
    </xf>
    <xf numFmtId="0" fontId="26" fillId="6" borderId="7" xfId="0" applyFont="1" applyFill="1" applyBorder="1" applyAlignment="1">
      <alignment vertical="center" wrapText="1"/>
    </xf>
    <xf numFmtId="0" fontId="15" fillId="7"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1" borderId="4"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23" fillId="15" borderId="5" xfId="0" applyFont="1" applyFill="1" applyBorder="1" applyAlignment="1">
      <alignment horizontal="center" vertical="center" wrapText="1"/>
    </xf>
    <xf numFmtId="0" fontId="0" fillId="8" borderId="5" xfId="0" applyFill="1" applyBorder="1" applyAlignment="1">
      <alignment horizontal="center" vertical="center"/>
    </xf>
    <xf numFmtId="0" fontId="92" fillId="20" borderId="1" xfId="0" applyFont="1" applyFill="1" applyBorder="1" applyAlignment="1">
      <alignment vertical="center"/>
    </xf>
    <xf numFmtId="0" fontId="20" fillId="4" borderId="0" xfId="0" applyFont="1" applyFill="1" applyAlignment="1">
      <alignment horizontal="center" vertical="center" wrapText="1"/>
    </xf>
    <xf numFmtId="0" fontId="41" fillId="4" borderId="0" xfId="0" applyFont="1" applyFill="1" applyAlignment="1">
      <alignment horizontal="center" vertical="center" wrapText="1"/>
    </xf>
    <xf numFmtId="166" fontId="45" fillId="4" borderId="0" xfId="5" applyNumberFormat="1" applyFont="1" applyFill="1" applyAlignment="1">
      <alignment horizontal="right" vertical="center" wrapText="1"/>
    </xf>
    <xf numFmtId="0" fontId="48" fillId="0" borderId="0" xfId="0" applyFont="1" applyAlignment="1">
      <alignment horizont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17" fillId="0" borderId="12" xfId="0" applyFont="1" applyBorder="1" applyAlignment="1">
      <alignment horizontal="center" vertical="center" wrapText="1"/>
    </xf>
    <xf numFmtId="0" fontId="38" fillId="0" borderId="12" xfId="0" applyFont="1" applyBorder="1" applyAlignment="1">
      <alignment horizontal="center" vertical="center" wrapText="1"/>
    </xf>
    <xf numFmtId="0" fontId="19" fillId="4" borderId="0" xfId="0" applyFont="1" applyFill="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38" fillId="10" borderId="5" xfId="0" applyFont="1" applyFill="1" applyBorder="1" applyAlignment="1">
      <alignment horizontal="center" vertical="center" wrapText="1"/>
    </xf>
    <xf numFmtId="0" fontId="38" fillId="10" borderId="6" xfId="0" applyFont="1" applyFill="1" applyBorder="1" applyAlignment="1">
      <alignment horizontal="center" vertical="center" wrapText="1"/>
    </xf>
    <xf numFmtId="0" fontId="38" fillId="11" borderId="5" xfId="0" applyFont="1" applyFill="1" applyBorder="1" applyAlignment="1">
      <alignment horizontal="center" vertical="center" wrapText="1"/>
    </xf>
    <xf numFmtId="0" fontId="38" fillId="11" borderId="12" xfId="0" applyFont="1" applyFill="1" applyBorder="1" applyAlignment="1">
      <alignment horizontal="center" vertical="center" wrapText="1"/>
    </xf>
    <xf numFmtId="0" fontId="79" fillId="4" borderId="0" xfId="0" applyFont="1" applyFill="1" applyAlignment="1">
      <alignment horizontal="center" vertical="center" wrapText="1"/>
    </xf>
    <xf numFmtId="0" fontId="38" fillId="11" borderId="6" xfId="0" applyFont="1" applyFill="1" applyBorder="1" applyAlignment="1">
      <alignment horizontal="center" vertical="center" wrapText="1"/>
    </xf>
    <xf numFmtId="0" fontId="38" fillId="6" borderId="5" xfId="0" applyFont="1" applyFill="1" applyBorder="1" applyAlignment="1">
      <alignment horizontal="center" vertical="center" wrapText="1"/>
    </xf>
    <xf numFmtId="0" fontId="38" fillId="6" borderId="6" xfId="0" applyFont="1" applyFill="1" applyBorder="1" applyAlignment="1">
      <alignment horizontal="center" vertical="center" wrapText="1"/>
    </xf>
    <xf numFmtId="0" fontId="38" fillId="6" borderId="12" xfId="0" applyFont="1" applyFill="1" applyBorder="1" applyAlignment="1">
      <alignment horizontal="center" vertical="center" wrapText="1"/>
    </xf>
    <xf numFmtId="0" fontId="38" fillId="18" borderId="5" xfId="0" applyFont="1" applyFill="1" applyBorder="1" applyAlignment="1">
      <alignment horizontal="center" vertical="center" wrapText="1"/>
    </xf>
    <xf numFmtId="0" fontId="38" fillId="18" borderId="6"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12"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13" borderId="5" xfId="0" applyFont="1" applyFill="1" applyBorder="1" applyAlignment="1">
      <alignment horizontal="center" vertical="center" wrapText="1"/>
    </xf>
    <xf numFmtId="0" fontId="38" fillId="13" borderId="6" xfId="0" applyFont="1" applyFill="1" applyBorder="1" applyAlignment="1">
      <alignment horizontal="center" vertical="center" wrapText="1"/>
    </xf>
    <xf numFmtId="0" fontId="38" fillId="13" borderId="12" xfId="0" applyFont="1" applyFill="1" applyBorder="1" applyAlignment="1">
      <alignment horizontal="center" vertical="center" wrapText="1"/>
    </xf>
  </cellXfs>
  <cellStyles count="8">
    <cellStyle name="Hipervínculo" xfId="6" builtinId="8"/>
    <cellStyle name="Millares" xfId="4" builtinId="3"/>
    <cellStyle name="Millares [0]" xfId="5" builtinId="6"/>
    <cellStyle name="Moneda" xfId="2" builtinId="4"/>
    <cellStyle name="Moneda [0]" xfId="1" builtinId="7"/>
    <cellStyle name="Normal" xfId="0" builtinId="0"/>
    <cellStyle name="Normal 2" xfId="3" xr:uid="{00000000-0005-0000-0000-000006000000}"/>
    <cellStyle name="Porcentaje" xfId="7" builtinId="5"/>
  </cellStyles>
  <dxfs count="33">
    <dxf>
      <numFmt numFmtId="169" formatCode="&quot;$&quot;\ #,##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numFmt numFmtId="169" formatCode="&quot;$&quot;\ #,##0"/>
    </dxf>
    <dxf>
      <numFmt numFmtId="169" formatCode="&quot;$&quot;\ #,##0"/>
    </dxf>
    <dxf>
      <numFmt numFmtId="174" formatCode="&quot;$&quot;\ #,##0.00"/>
    </dxf>
    <dxf>
      <numFmt numFmtId="171" formatCode="_-* #,##0.00\ &quot;€&quot;_-;\-* #,##0.00\ &quot;€&quot;_-;_-* \-??\ &quot;€&quot;_-;_-@_-"/>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horizontal="right" readingOrder="0"/>
    </dxf>
    <dxf>
      <alignment horizontal="left" readingOrder="0"/>
    </dxf>
    <dxf>
      <alignment horizontal="center" readingOrder="0"/>
    </dxf>
    <dxf>
      <alignment vertical="center" readingOrder="0"/>
    </dxf>
    <dxf>
      <numFmt numFmtId="169" formatCode="&quot;$&quot;\ #,##0"/>
    </dxf>
    <dxf>
      <numFmt numFmtId="178" formatCode="&quot;$&quot;\ #,##0.0"/>
    </dxf>
    <dxf>
      <numFmt numFmtId="174" formatCode="&quot;$&quot;\ #,##0.00"/>
    </dxf>
    <dxf>
      <numFmt numFmtId="171" formatCode="_-* #,##0.00\ &quot;€&quot;_-;\-* #,##0.00\ &quot;€&quot;_-;_-* \-??\ &quot;€&quot;_-;_-@_-"/>
    </dxf>
  </dxfs>
  <tableStyles count="0" defaultTableStyle="TableStyleMedium2" defaultPivotStyle="PivotStyleLight16"/>
  <colors>
    <mruColors>
      <color rgb="FFFFCCFF"/>
      <color rgb="FFCCCCFF"/>
      <color rgb="FF0099FF"/>
      <color rgb="FF00FFFF"/>
      <color rgb="FFF743EE"/>
      <color rgb="FFFF0000"/>
      <color rgb="FF6C9CFC"/>
      <color rgb="FF000000"/>
      <color rgb="FF00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2</xdr:row>
      <xdr:rowOff>0</xdr:rowOff>
    </xdr:from>
    <xdr:to>
      <xdr:col>6</xdr:col>
      <xdr:colOff>1016000</xdr:colOff>
      <xdr:row>16</xdr:row>
      <xdr:rowOff>165100</xdr:rowOff>
    </xdr:to>
    <mc:AlternateContent xmlns:mc="http://schemas.openxmlformats.org/markup-compatibility/2006" xmlns:a14="http://schemas.microsoft.com/office/drawing/2010/main">
      <mc:Choice Requires="a14">
        <xdr:graphicFrame macro="">
          <xdr:nvGraphicFramePr>
            <xdr:cNvPr id="2" name="ENTIDAD RESPONSABL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ENTIDAD RESPONSABLE"/>
            </a:graphicData>
          </a:graphic>
        </xdr:graphicFrame>
      </mc:Choice>
      <mc:Fallback xmlns="">
        <xdr:sp macro="" textlink="">
          <xdr:nvSpPr>
            <xdr:cNvPr id="0" name=""/>
            <xdr:cNvSpPr>
              <a:spLocks noTextEdit="1"/>
            </xdr:cNvSpPr>
          </xdr:nvSpPr>
          <xdr:spPr>
            <a:xfrm>
              <a:off x="7537450" y="368300"/>
              <a:ext cx="3143250" cy="283845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4</xdr:col>
      <xdr:colOff>69850</xdr:colOff>
      <xdr:row>27</xdr:row>
      <xdr:rowOff>171450</xdr:rowOff>
    </xdr:from>
    <xdr:to>
      <xdr:col>5</xdr:col>
      <xdr:colOff>412750</xdr:colOff>
      <xdr:row>41</xdr:row>
      <xdr:rowOff>117475</xdr:rowOff>
    </xdr:to>
    <mc:AlternateContent xmlns:mc="http://schemas.openxmlformats.org/markup-compatibility/2006" xmlns:a14="http://schemas.microsoft.com/office/drawing/2010/main">
      <mc:Choice Requires="a14">
        <xdr:graphicFrame macro="">
          <xdr:nvGraphicFramePr>
            <xdr:cNvPr id="3" name="LINEA TEMATICA">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LINEA TEMATICA"/>
            </a:graphicData>
          </a:graphic>
        </xdr:graphicFrame>
      </mc:Choice>
      <mc:Fallback xmlns="">
        <xdr:sp macro="" textlink="">
          <xdr:nvSpPr>
            <xdr:cNvPr id="0" name=""/>
            <xdr:cNvSpPr>
              <a:spLocks noTextEdit="1"/>
            </xdr:cNvSpPr>
          </xdr:nvSpPr>
          <xdr:spPr>
            <a:xfrm>
              <a:off x="7829550" y="5143500"/>
              <a:ext cx="1828800" cy="252412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7</xdr:col>
      <xdr:colOff>12700</xdr:colOff>
      <xdr:row>2</xdr:row>
      <xdr:rowOff>12701</xdr:rowOff>
    </xdr:from>
    <xdr:to>
      <xdr:col>8</xdr:col>
      <xdr:colOff>590550</xdr:colOff>
      <xdr:row>14</xdr:row>
      <xdr:rowOff>120651</xdr:rowOff>
    </xdr:to>
    <mc:AlternateContent xmlns:mc="http://schemas.openxmlformats.org/markup-compatibility/2006" xmlns:a14="http://schemas.microsoft.com/office/drawing/2010/main">
      <mc:Choice Requires="a14">
        <xdr:graphicFrame macro="">
          <xdr:nvGraphicFramePr>
            <xdr:cNvPr id="4" name="LINEA TEMATICA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LINEA TEMATICA 1"/>
            </a:graphicData>
          </a:graphic>
        </xdr:graphicFrame>
      </mc:Choice>
      <mc:Fallback xmlns="">
        <xdr:sp macro="" textlink="">
          <xdr:nvSpPr>
            <xdr:cNvPr id="0" name=""/>
            <xdr:cNvSpPr>
              <a:spLocks noTextEdit="1"/>
            </xdr:cNvSpPr>
          </xdr:nvSpPr>
          <xdr:spPr>
            <a:xfrm>
              <a:off x="11131550" y="381001"/>
              <a:ext cx="1828800" cy="24130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676A40A1-292A-7447-A8B0-C2413670F853}"/>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rcRect t="10497" r="57883"/>
        <a:stretch>
          <a:fillRect/>
        </a:stretch>
      </xdr:blipFill>
      <xdr:spPr>
        <a:xfrm>
          <a:off x="219710" y="433705"/>
          <a:ext cx="2615565" cy="10807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0C8AE5A4-B74D-8648-A306-15DAA2EA1675}"/>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F65ADEF3-BEDE-BC4A-8582-FFA50AEBF2D9}"/>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217714</xdr:colOff>
      <xdr:row>1</xdr:row>
      <xdr:rowOff>190500</xdr:rowOff>
    </xdr:from>
    <xdr:to>
      <xdr:col>1</xdr:col>
      <xdr:colOff>476046</xdr:colOff>
      <xdr:row>1</xdr:row>
      <xdr:rowOff>1010913</xdr:rowOff>
    </xdr:to>
    <xdr:pic>
      <xdr:nvPicPr>
        <xdr:cNvPr id="3" name="Imagen 2">
          <a:extLst>
            <a:ext uri="{FF2B5EF4-FFF2-40B4-BE49-F238E27FC236}">
              <a16:creationId xmlns:a16="http://schemas.microsoft.com/office/drawing/2014/main" id="{6D36F81A-225E-CF40-8476-148488AAF189}"/>
            </a:ext>
          </a:extLst>
        </xdr:cNvPr>
        <xdr:cNvPicPr>
          <a:picLocks noChangeAspect="1"/>
        </xdr:cNvPicPr>
      </xdr:nvPicPr>
      <xdr:blipFill>
        <a:blip xmlns:r="http://schemas.openxmlformats.org/officeDocument/2006/relationships" r:embed="rId1"/>
        <a:srcRect t="10497" r="57883"/>
        <a:stretch>
          <a:fillRect/>
        </a:stretch>
      </xdr:blipFill>
      <xdr:spPr>
        <a:xfrm>
          <a:off x="903514" y="596900"/>
          <a:ext cx="1865087" cy="8204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1C16E87D-AD93-524E-B0E3-22B28AD57E16}"/>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199571</xdr:colOff>
      <xdr:row>1</xdr:row>
      <xdr:rowOff>335643</xdr:rowOff>
    </xdr:from>
    <xdr:to>
      <xdr:col>1</xdr:col>
      <xdr:colOff>430053</xdr:colOff>
      <xdr:row>1</xdr:row>
      <xdr:rowOff>1156056</xdr:rowOff>
    </xdr:to>
    <xdr:pic>
      <xdr:nvPicPr>
        <xdr:cNvPr id="3" name="Imagen 2">
          <a:extLst>
            <a:ext uri="{FF2B5EF4-FFF2-40B4-BE49-F238E27FC236}">
              <a16:creationId xmlns:a16="http://schemas.microsoft.com/office/drawing/2014/main" id="{80DDE2A5-9952-664F-B0DF-4B455F9FA7C4}"/>
            </a:ext>
          </a:extLst>
        </xdr:cNvPr>
        <xdr:cNvPicPr>
          <a:picLocks noChangeAspect="1"/>
        </xdr:cNvPicPr>
      </xdr:nvPicPr>
      <xdr:blipFill>
        <a:blip xmlns:r="http://schemas.openxmlformats.org/officeDocument/2006/relationships" r:embed="rId1"/>
        <a:srcRect t="10497" r="57883"/>
        <a:stretch>
          <a:fillRect/>
        </a:stretch>
      </xdr:blipFill>
      <xdr:spPr>
        <a:xfrm>
          <a:off x="199571" y="538843"/>
          <a:ext cx="1837237" cy="8204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07ED3111-677D-7C47-8947-9416EE4171B2}"/>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108856</xdr:colOff>
      <xdr:row>1</xdr:row>
      <xdr:rowOff>272142</xdr:rowOff>
    </xdr:from>
    <xdr:to>
      <xdr:col>1</xdr:col>
      <xdr:colOff>432501</xdr:colOff>
      <xdr:row>1</xdr:row>
      <xdr:rowOff>1092555</xdr:rowOff>
    </xdr:to>
    <xdr:pic>
      <xdr:nvPicPr>
        <xdr:cNvPr id="3" name="Imagen 2">
          <a:extLst>
            <a:ext uri="{FF2B5EF4-FFF2-40B4-BE49-F238E27FC236}">
              <a16:creationId xmlns:a16="http://schemas.microsoft.com/office/drawing/2014/main" id="{2CE8371B-8753-C244-8ED2-E91567740414}"/>
            </a:ext>
          </a:extLst>
        </xdr:cNvPr>
        <xdr:cNvPicPr>
          <a:picLocks noChangeAspect="1"/>
        </xdr:cNvPicPr>
      </xdr:nvPicPr>
      <xdr:blipFill>
        <a:blip xmlns:r="http://schemas.openxmlformats.org/officeDocument/2006/relationships" r:embed="rId1"/>
        <a:srcRect t="10497" r="57883"/>
        <a:stretch>
          <a:fillRect/>
        </a:stretch>
      </xdr:blipFill>
      <xdr:spPr>
        <a:xfrm>
          <a:off x="108856" y="475342"/>
          <a:ext cx="1930400" cy="8204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9AF69BB7-2814-CE42-BD6F-3E73F8FF7AF9}"/>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220102</xdr:colOff>
      <xdr:row>1</xdr:row>
      <xdr:rowOff>220447</xdr:rowOff>
    </xdr:from>
    <xdr:to>
      <xdr:col>1</xdr:col>
      <xdr:colOff>1118120</xdr:colOff>
      <xdr:row>1</xdr:row>
      <xdr:rowOff>1301205</xdr:rowOff>
    </xdr:to>
    <xdr:pic>
      <xdr:nvPicPr>
        <xdr:cNvPr id="2" name="Imagen 1">
          <a:extLst>
            <a:ext uri="{FF2B5EF4-FFF2-40B4-BE49-F238E27FC236}">
              <a16:creationId xmlns:a16="http://schemas.microsoft.com/office/drawing/2014/main" id="{24D1AFE0-82CA-384A-B5E2-9C02D7303749}"/>
            </a:ext>
          </a:extLst>
        </xdr:cNvPr>
        <xdr:cNvPicPr>
          <a:picLocks noChangeAspect="1"/>
        </xdr:cNvPicPr>
      </xdr:nvPicPr>
      <xdr:blipFill>
        <a:blip xmlns:r="http://schemas.openxmlformats.org/officeDocument/2006/relationships" r:embed="rId1"/>
        <a:srcRect t="10497" r="57883"/>
        <a:stretch>
          <a:fillRect/>
        </a:stretch>
      </xdr:blipFill>
      <xdr:spPr>
        <a:xfrm>
          <a:off x="220102" y="461747"/>
          <a:ext cx="2510918" cy="1080758"/>
        </a:xfrm>
        <a:prstGeom prst="rect">
          <a:avLst/>
        </a:prstGeom>
      </xdr:spPr>
    </xdr:pic>
    <xdr:clientData/>
  </xdr:twoCellAnchor>
  <xdr:twoCellAnchor editAs="oneCell">
    <xdr:from>
      <xdr:col>0</xdr:col>
      <xdr:colOff>102053</xdr:colOff>
      <xdr:row>1</xdr:row>
      <xdr:rowOff>192767</xdr:rowOff>
    </xdr:from>
    <xdr:to>
      <xdr:col>1</xdr:col>
      <xdr:colOff>423061</xdr:colOff>
      <xdr:row>1</xdr:row>
      <xdr:rowOff>1013180</xdr:rowOff>
    </xdr:to>
    <xdr:pic>
      <xdr:nvPicPr>
        <xdr:cNvPr id="3" name="Imagen 2">
          <a:extLst>
            <a:ext uri="{FF2B5EF4-FFF2-40B4-BE49-F238E27FC236}">
              <a16:creationId xmlns:a16="http://schemas.microsoft.com/office/drawing/2014/main" id="{40A74A4A-3C22-2548-88E7-A4F4138BE2FB}"/>
            </a:ext>
          </a:extLst>
        </xdr:cNvPr>
        <xdr:cNvPicPr>
          <a:picLocks noChangeAspect="1"/>
        </xdr:cNvPicPr>
      </xdr:nvPicPr>
      <xdr:blipFill>
        <a:blip xmlns:r="http://schemas.openxmlformats.org/officeDocument/2006/relationships" r:embed="rId1"/>
        <a:srcRect t="10497" r="57883"/>
        <a:stretch>
          <a:fillRect/>
        </a:stretch>
      </xdr:blipFill>
      <xdr:spPr>
        <a:xfrm>
          <a:off x="102053" y="395967"/>
          <a:ext cx="1927763" cy="8204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Eugenia Morales" refreshedDate="45589.404081365741" createdVersion="6" refreshedVersion="8" minRefreshableVersion="3" recordCount="62" xr:uid="{00000000-000A-0000-FFFF-FFFF1F000000}">
  <cacheSource type="worksheet">
    <worksheetSource ref="A5:X67" sheet="LINEA1 MUJERES GUARDIANASPAZ"/>
  </cacheSource>
  <cacheFields count="24">
    <cacheField name="PILAR R1325" numFmtId="0">
      <sharedItems containsBlank="1"/>
    </cacheField>
    <cacheField name="RESULTADOS" numFmtId="0">
      <sharedItems containsBlank="1"/>
    </cacheField>
    <cacheField name="No." numFmtId="0">
      <sharedItems containsString="0" containsBlank="1" containsNumber="1" containsInteger="1" minValue="1" maxValue="41"/>
    </cacheField>
    <cacheField name="LINEA TEMATICA" numFmtId="0">
      <sharedItems containsBlank="1" count="8" longText="1">
        <s v="LINEA TEMÁTICA 1: MUJERES GUARDIANAS DE PAZ Y PARTICIPANTES EN LAS NEGOCIACIONES PARA LA CONSTRUCCIÓN DE LA PAZ Y LA SEGURIDAD EN LOS CONTEXTOS TERRITORIALES URBANOS Y RURALES"/>
        <m/>
        <s v="LÍNEA TEMÁTICA 2: SALUD Y BIENESTAR INTEGRAL PARA MUJERES Y NIÑAS EN SUS DIVERSIDADES,  INCLUYENDO LAS PRACTICAS ANCESTRALES Y COMUNITARIAS CON ÉNFASIS EN LA SALUD MENTAL PARA LA CONSTRUCCIÓN DE PAZ Y SEGURIDAD. " u="1"/>
        <s v="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 u="1"/>
        <s v="LÍNEA TEMÁTICA 4: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 u="1"/>
        <s v="LÍNEA TEMÁTICA 6:  AUTONOMÍA ECONÓMICA DE LAS MUJERES PARA LA CONSTRUCCIÓN DE PAZ Y SEGURIDAD EN CONTEXTOS TERRITORIALES URBANOS Y RURALES" u="1"/>
        <s v="LÍNEA TEMÁTICA 7: MOVILIDAD HUMANA: MUJERES DESPLAZADAS, REFUGIADAS Y MIGRANTES" u="1"/>
        <s v="LÍNEA TEMÁTICA 5: PROTECCIÓN DEL TERRITORIO DE LAS ACCIONES DE GRUPOS ARMADOS E INDUSTRIAS EXTRACTIVAS  GENERADORAS DE VIOLENCIAS CONTRA LAS MUJERES " u="1"/>
      </sharedItems>
    </cacheField>
    <cacheField name="PRODUCTOS" numFmtId="0">
      <sharedItems count="15">
        <s v="PROCESOS DE FORMACION MUJERES"/>
        <s v="PROCESOS FORMACION INSTITUCIONAL"/>
        <s v="INTERCAMBIO DE EXPERIENCIAS"/>
        <s v="CAMPAÑAS"/>
        <s v="LINEAMIENTOS Y PROTOCOLOS"/>
        <s v="PROCESOS ADECUACION INSTITUCIONAL"/>
        <s v="PARTICIPACION Y REPRESENTACION INSTANCIAS TOMA DECISIONES"/>
        <s v="BIENES Y SERVICIOS"/>
        <s v="DIVULGACION PAN1325"/>
        <s v="ASISTENCIA TECNICA" u="1"/>
        <s v="PROCESOS DE FORMACION  " u="1"/>
        <s v="MEDIDAS DE SATISFACCION" u="1"/>
        <s v="PROCESOS  FORMACION INSTITUCIONAL" u="1"/>
        <s v="????" u="1"/>
        <s v="INTERCAMBIO DE EXPERIENCIAS " u="1"/>
      </sharedItems>
    </cacheField>
    <cacheField name="ACCIONES" numFmtId="0">
      <sharedItems longText="1"/>
    </cacheField>
    <cacheField name="ENTIDAD RESPONSABLE" numFmtId="0">
      <sharedItems count="82">
        <s v="Ministerio de Igualdad y Equidad"/>
        <s v="ESAP"/>
        <s v="ARN_x000a_"/>
        <s v="Colombia Compra Eficiente"/>
        <s v="Min culturas"/>
        <s v="MinInterior"/>
        <s v="Mindefensa"/>
        <s v="DAFP"/>
        <s v="Min Relaciones Exteriores"/>
        <s v="MinEducación"/>
        <s v="MinComunicaciones"/>
        <s v="OCCP"/>
        <s v="Mindefensa - Policía Nacional"/>
        <s v="VMM despacho"/>
        <s v="Consejería Presidencial para los Derechos Humanos y DIH"/>
        <s v="Consejo Nacional Electoral"/>
        <s v=" INPEC"/>
        <s v="MinCiencias"/>
        <s v="UNIDAD DE IMPLEMENTACION ACUERDO DE PAZ"/>
        <s v="MinIgualdad -VMM  Direccion Garantía Derechos" u="1"/>
        <s v="MinIgualdad - Dirección  para la Garantia de los Derechos de la Población LGBTIQ+" u="1"/>
        <s v="Minigualdad Viceministerio de Diversidades. Dirección para la Garantia de los Derechos de las Personas con Discapacidad" u="1"/>
        <s v="MinIgualdad - Oficina de saberes y conocimientos estratégicos" u="1"/>
        <s v="MinIgualdad -VMM  Prevencion violencias" u="1"/>
        <s v="Minigualdad QUIEN?" u="1"/>
        <s v="VMM" u="1"/>
        <s v="MinSalud; Entidades Terrritoriales de Salud" u="1"/>
        <s v="ICBF" u="1"/>
        <s v="UBPD" u="1"/>
        <s v="Minjusticia " u="1"/>
        <s v=" SENA - DIRECCIÓN DEL SISTEMA NACIONAL DE FORMACIÓN PARA EL TRABAJO -DSNFT" u="1"/>
        <s v="Ministerio de Agricultura y Desarrollo Rural" u="1"/>
        <s v="MinIgualdad -VMM  Autonomía Económica" u="1"/>
        <s v="JEP" u="1"/>
        <s v="RTVC" u="1"/>
        <s v="MinIgualdad - Viceministerio de las Diversidades" u="1"/>
        <s v="Unidad Administrativa especial de gestión de restitución de tierras despojadas (UAEGRTD)" u="1"/>
        <s v="MinSalud; Entidades Terrritoriales de Salud;  EAPB, EPSI y IPS" u="1"/>
        <s v="ART -Dirección de sustitución de cultivos de uso ilicito" u="1"/>
        <s v="Minambiente" u="1"/>
        <s v="Minsalud" u="1"/>
        <s v="MinIgualdad - Viceministerio pueblos etnicos y campesinos" u="1"/>
        <s v="Sociedad de Activos Especiales - SAE" u="1"/>
        <s v="Minsalud-Subdireccion de Salud Ambiental" u="1"/>
        <s v="MinComerico" u="1"/>
        <s v="Minigualdad - Viceministerio Juventud" u="1"/>
        <s v="MINTRABAJO ORGANIZACIONES SOLIDARIAS" u="1"/>
        <s v="MinIgualdad Viceministerio de poblaciones y territorio" u="1"/>
        <s v="ART - DEEP" u="1"/>
        <s v=" ICBF - Protección" u="1"/>
        <s v=" ICBF - Infancia &amp; Adolescencia y Juventud" u="1"/>
        <s v="MinIgualdad -VMM" u="1"/>
        <s v="UARIV" u="1"/>
        <s v=" ICBF " u="1"/>
        <s v="MinIguadad" u="1"/>
        <s v="MINTRABAJO" u="1"/>
        <s v="SIN ENTIDAD " u="1"/>
        <s v="MinIgualdad - VMM  " u="1"/>
        <s v="UARIV " u="1"/>
        <s v="Minigualdad - Viceministerio de Pueblos Etnicos y Campesinos" u="1"/>
        <s v="ART -Dirección de sustitución de cultivos de uso ilicito.  " u="1"/>
        <s v="ART -Dirección de sustitución de cultivos de uso ilicito.  PENDIENTE PRESUPUESTO" u="1"/>
        <s v="MINAMBIENTE. POR DEFINIR" u="1"/>
        <s v="MinIgualdad -VMM Autonomía Económica" u="1"/>
        <s v="OCCP. Revisar para cambiar" u="1"/>
        <s v="OCCP Revisar para cambiar" u="1"/>
        <s v=" Mininterior" u="1"/>
        <s v="MinSalud - EAPB, EPSI y IPS" u="1"/>
        <s v="MinIgualdad -VMM Direccion Garantía Derechos" u="1"/>
        <s v="MinIgualdad -VMM Prevencion violencias. " u="1"/>
        <s v="MinIgualdad -VMM  Prevencion de violencias" u="1"/>
        <s v="Mingualdad-VMM Viceministerios Pueblos etnicos y campesinos" u="1"/>
        <s v="MinIgualdad -VMM Prevencion de violencias" u="1"/>
        <s v="MinIgualdad -VMM. Prevencion de violencias" u="1"/>
        <s v="Minjusticia" u="1"/>
        <s v="MinCultura" u="1"/>
        <s v="ESAP " u="1"/>
        <s v="MINTERIOR" u="1"/>
        <s v="Mindefensa  " u="1"/>
        <s v=" ESAP" u="1"/>
        <s v="ICBF " u="1"/>
        <s v=" UARIV" u="1"/>
      </sharedItems>
    </cacheField>
    <cacheField name="INDICADOR" numFmtId="0">
      <sharedItems longText="1"/>
    </cacheField>
    <cacheField name="FÓRMULA" numFmtId="0">
      <sharedItems containsBlank="1" containsMixedTypes="1" containsNumber="1" containsInteger="1" minValue="5" maxValue="5" longText="1"/>
    </cacheField>
    <cacheField name="FECHA DE INICIO" numFmtId="0">
      <sharedItems containsDate="1" containsBlank="1" containsMixedTypes="1" minDate="1899-12-31T00:00:00" maxDate="1900-01-06T22:40:04"/>
    </cacheField>
    <cacheField name="FECHA DE FINALIZACIÓN" numFmtId="0">
      <sharedItems containsDate="1" containsBlank="1" containsMixedTypes="1" minDate="2024-12-31T00:00:00" maxDate="1900-01-07T02:40:04"/>
    </cacheField>
    <cacheField name="META 2024" numFmtId="0">
      <sharedItems containsBlank="1" containsMixedTypes="1" containsNumber="1" minValue="0" maxValue="4007" longText="1"/>
    </cacheField>
    <cacheField name="PRESUPUESTO INDICATIVO 2024" numFmtId="166">
      <sharedItems containsString="0" containsBlank="1" containsNumber="1" containsInteger="1" minValue="0" maxValue="25000000000"/>
    </cacheField>
    <cacheField name="FUENTE" numFmtId="0">
      <sharedItems containsBlank="1" containsMixedTypes="1" containsNumber="1" containsInteger="1" minValue="5" maxValue="5"/>
    </cacheField>
    <cacheField name="META 2025" numFmtId="0">
      <sharedItems containsBlank="1" containsMixedTypes="1" containsNumber="1" minValue="0" maxValue="5000" longText="1"/>
    </cacheField>
    <cacheField name="PRESUPUESTO INDICATIVO 2025" numFmtId="0">
      <sharedItems containsString="0" containsBlank="1" containsNumber="1" minValue="0" maxValue="2000000000"/>
    </cacheField>
    <cacheField name="FUENTE2" numFmtId="0">
      <sharedItems containsBlank="1" containsMixedTypes="1" containsNumber="1" containsInteger="1" minValue="0" maxValue="5"/>
    </cacheField>
    <cacheField name="META 2026" numFmtId="0">
      <sharedItems containsBlank="1" containsMixedTypes="1" containsNumber="1" minValue="0" maxValue="500" longText="1"/>
    </cacheField>
    <cacheField name="PRESUPUESTO INDICATIVO 2026" numFmtId="0">
      <sharedItems containsString="0" containsBlank="1" containsNumber="1" minValue="0" maxValue="2000000000"/>
    </cacheField>
    <cacheField name="FUENTE3" numFmtId="0">
      <sharedItems containsBlank="1" containsMixedTypes="1" containsNumber="1" containsInteger="1" minValue="0" maxValue="5"/>
    </cacheField>
    <cacheField name="META CUATRIENIO" numFmtId="0">
      <sharedItems containsBlank="1" containsMixedTypes="1" containsNumber="1" containsInteger="1" minValue="1" maxValue="368775810" longText="1"/>
    </cacheField>
    <cacheField name="PRESUPUESTO INDICATIVO TOTAL" numFmtId="166">
      <sharedItems containsSemiMixedTypes="0" containsString="0" containsNumber="1" minValue="0" maxValue="25000000000"/>
    </cacheField>
    <cacheField name="DEPENDENCIA RESPONSABLE" numFmtId="0">
      <sharedItems containsBlank="1"/>
    </cacheField>
    <cacheField name="PERSONA RESPONSABLE/ DATOS DE CONTACTO" numFmtId="0">
      <sharedItems containsBlank="1"/>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Eugenia Morales" refreshedDate="45589.404081712964" createdVersion="6" refreshedVersion="8" minRefreshableVersion="3" recordCount="62" xr:uid="{00000000-000A-0000-FFFF-FFFF17000000}">
  <cacheSource type="worksheet">
    <worksheetSource ref="A5:X67" sheet="LINEA1 MUJERES GUARDIANASPAZ"/>
  </cacheSource>
  <cacheFields count="24">
    <cacheField name="PILAR R1325" numFmtId="0">
      <sharedItems containsBlank="1"/>
    </cacheField>
    <cacheField name="RESULTADOS" numFmtId="0">
      <sharedItems containsBlank="1"/>
    </cacheField>
    <cacheField name="No." numFmtId="0">
      <sharedItems containsString="0" containsBlank="1" containsNumber="1" containsInteger="1" minValue="1" maxValue="41"/>
    </cacheField>
    <cacheField name="LINEA TEMATICA" numFmtId="0">
      <sharedItems containsBlank="1" count="8" longText="1">
        <s v="LINEA TEMÁTICA 1: MUJERES GUARDIANAS DE PAZ Y PARTICIPANTES EN LAS NEGOCIACIONES PARA LA CONSTRUCCIÓN DE LA PAZ Y LA SEGURIDAD EN LOS CONTEXTOS TERRITORIALES URBANOS Y RURALES"/>
        <m/>
        <s v="LÍNEA TEMÁTICA 2: SALUD Y BIENESTAR INTEGRAL PARA MUJERES Y NIÑAS EN SUS DIVERSIDADES,  INCLUYENDO LAS PRACTICAS ANCESTRALES Y COMUNITARIAS CON ÉNFASIS EN LA SALUD MENTAL PARA LA CONSTRUCCIÓN DE PAZ Y SEGURIDAD. " u="1"/>
        <s v="LÍNEA TEMÁTICA 3: VIDA LIBRE DE VIOLENCIAS CONTRA LAS MUJERES Y LAS NIÑAS, CON ÉNFASIS EN VIOLENCIA POLÍTICA, VIOLENCIA SEXUAL Y REPRODUCTIVA Y VIOLENCIA POR PREJUICIOS MOTIVADOS POR LA ORIENTACION SEXUAL EXPRESIÓN E IDENTIDAD DE GÉNERO DE LAS VÍCTIMAS EN CONTEXTOS DE CONFLICTO Y POST ACUERDO" u="1"/>
        <s v="LÍNEA TEMÁTICA 4: ACCESO A LAS JUSTICIAS DE LAS MUJERES Y NIÑAS VÍCTIMAS DE TODAS LAS VIOLENCIAS, ESPECIALMENTE LAS VIOLENCIAS POLÍTICAS, SEXUALES, REPRODUCTIVAS Y BASADAS EN LA ORIENTACION SEXUAL, EXPRESION E IDENTIDAD DE GENERO DE LAS VÍCTIMAS DESDE UN ENFOQUE INTERSECCIONAL, PARA LA REPARACIÓN Y NO REPETICIÓN EN SITUACIONES DE CONFLICTO Y POST ACUERDO." u="1"/>
        <s v="LÍNEA TEMÁTICA 6:  AUTONOMÍA ECONÓMICA DE LAS MUJERES PARA LA CONSTRUCCIÓN DE PAZ Y SEGURIDAD EN CONTEXTOS TERRITORIALES URBANOS Y RURALES" u="1"/>
        <s v="LÍNEA TEMÁTICA 7: MOVILIDAD HUMANA: MUJERES DESPLAZADAS, REFUGIADAS Y MIGRANTES" u="1"/>
        <s v="LÍNEA TEMÁTICA 5: PROTECCIÓN DEL TERRITORIO DE LAS ACCIONES DE GRUPOS ARMADOS E INDUSTRIAS EXTRACTIVAS  GENERADORAS DE VIOLENCIAS CONTRA LAS MUJERES " u="1"/>
      </sharedItems>
    </cacheField>
    <cacheField name="PRODUCTOS" numFmtId="0">
      <sharedItems count="14">
        <s v="PROCESOS DE FORMACION MUJERES"/>
        <s v="PROCESOS FORMACION INSTITUCIONAL"/>
        <s v="INTERCAMBIO DE EXPERIENCIAS"/>
        <s v="CAMPAÑAS"/>
        <s v="LINEAMIENTOS Y PROTOCOLOS"/>
        <s v="PROCESOS ADECUACION INSTITUCIONAL"/>
        <s v="PARTICIPACION Y REPRESENTACION INSTANCIAS TOMA DECISIONES"/>
        <s v="BIENES Y SERVICIOS"/>
        <s v="DIVULGACION PAN1325"/>
        <s v="ASISTENCIA TECNICA" u="1"/>
        <s v="PROCESOS DE FORMACION  " u="1"/>
        <s v="MEDIDAS DE SATISFACCION" u="1"/>
        <s v="PROCESOS  FORMACION INSTITUCIONAL" u="1"/>
        <s v="????" u="1"/>
      </sharedItems>
    </cacheField>
    <cacheField name="ACCIONES" numFmtId="0">
      <sharedItems longText="1"/>
    </cacheField>
    <cacheField name="ENTIDAD RESPONSABLE" numFmtId="0">
      <sharedItems/>
    </cacheField>
    <cacheField name="INDICADOR" numFmtId="0">
      <sharedItems longText="1"/>
    </cacheField>
    <cacheField name="FÓRMULA" numFmtId="0">
      <sharedItems containsBlank="1" containsMixedTypes="1" containsNumber="1" containsInteger="1" minValue="5" maxValue="5" longText="1"/>
    </cacheField>
    <cacheField name="FECHA DE INICIO" numFmtId="0">
      <sharedItems containsDate="1" containsBlank="1" containsMixedTypes="1" minDate="1899-12-31T00:00:00" maxDate="1900-01-06T22:40:04"/>
    </cacheField>
    <cacheField name="FECHA DE FINALIZACIÓN" numFmtId="0">
      <sharedItems containsDate="1" containsBlank="1" containsMixedTypes="1" minDate="2024-12-31T00:00:00" maxDate="1900-01-07T02:40:04"/>
    </cacheField>
    <cacheField name="META 2024" numFmtId="0">
      <sharedItems containsBlank="1" containsMixedTypes="1" containsNumber="1" minValue="0" maxValue="4007" longText="1"/>
    </cacheField>
    <cacheField name="PRESUPUESTO INDICATIVO 2024" numFmtId="166">
      <sharedItems containsString="0" containsBlank="1" containsNumber="1" containsInteger="1" minValue="0" maxValue="25000000000"/>
    </cacheField>
    <cacheField name="FUENTE" numFmtId="0">
      <sharedItems containsBlank="1" containsMixedTypes="1" containsNumber="1" containsInteger="1" minValue="5" maxValue="5"/>
    </cacheField>
    <cacheField name="META 2025" numFmtId="0">
      <sharedItems containsBlank="1" containsMixedTypes="1" containsNumber="1" minValue="0" maxValue="5000" longText="1"/>
    </cacheField>
    <cacheField name="PRESUPUESTO INDICATIVO 2025" numFmtId="0">
      <sharedItems containsString="0" containsBlank="1" containsNumber="1" minValue="0" maxValue="2000000000"/>
    </cacheField>
    <cacheField name="FUENTE2" numFmtId="0">
      <sharedItems containsBlank="1" containsMixedTypes="1" containsNumber="1" containsInteger="1" minValue="0" maxValue="5"/>
    </cacheField>
    <cacheField name="META 2026" numFmtId="0">
      <sharedItems containsBlank="1" containsMixedTypes="1" containsNumber="1" minValue="0" maxValue="500" longText="1"/>
    </cacheField>
    <cacheField name="PRESUPUESTO INDICATIVO 2026" numFmtId="0">
      <sharedItems containsString="0" containsBlank="1" containsNumber="1" minValue="0" maxValue="2000000000"/>
    </cacheField>
    <cacheField name="FUENTE3" numFmtId="0">
      <sharedItems containsBlank="1" containsMixedTypes="1" containsNumber="1" containsInteger="1" minValue="0" maxValue="5"/>
    </cacheField>
    <cacheField name="META CUATRIENIO" numFmtId="0">
      <sharedItems containsBlank="1" containsMixedTypes="1" containsNumber="1" containsInteger="1" minValue="1" maxValue="368775810" longText="1"/>
    </cacheField>
    <cacheField name="PRESUPUESTO INDICATIVO TOTAL" numFmtId="166">
      <sharedItems containsSemiMixedTypes="0" containsString="0" containsNumber="1" minValue="0" maxValue="25000000000"/>
    </cacheField>
    <cacheField name="DEPENDENCIA RESPONSABLE" numFmtId="0">
      <sharedItems containsBlank="1"/>
    </cacheField>
    <cacheField name="PERSONA RESPONSABLE/ DATOS DE CONTACTO" numFmtId="0">
      <sharedItems containsBlank="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s v="PREVENCION"/>
    <s v="1.1.  Capacidades de las mujeres en todas sus diversidades, fortalecidas como constructoras y guardianas de la paz y seguridad a nivel territorial y nacional"/>
    <n v="1"/>
    <x v="0"/>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x v="0"/>
    <s v="No de procesos de formación desarrollados "/>
    <s v="(No de procesos de formación desarrollados / No de procesos propuestos a desarrollar)*100"/>
    <n v="0"/>
    <d v="2026-12-31T00:00:00"/>
    <n v="0.2"/>
    <n v="250000000"/>
    <s v="FonIgualdad"/>
    <n v="0.4"/>
    <n v="500000000"/>
    <s v="FonIgualdad"/>
    <n v="0.4"/>
    <n v="500000000"/>
    <s v="FonIgualdad"/>
    <n v="1"/>
    <n v="12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m/>
    <x v="1"/>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x v="1"/>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2"/>
    <x v="0"/>
    <x v="0"/>
    <s v="Fortalecer las capacidades de las lideresas y colectivos de mujeres en todas sus diversidades para favorecer su capacidad de aportar a la resolución de conflictos territoriales relacionados con la discriminación y las hostilidades horizontales en los contextos del conflicto en zonas urbanas y rurales.  "/>
    <x v="1"/>
    <s v="Eventos de capacitación"/>
    <m/>
    <m/>
    <m/>
    <n v="16"/>
    <n v="38400000"/>
    <s v="PRESUPUESTO GENERAL DE LA NACIÓN - PROYECTO DE INVERSIÓN"/>
    <n v="16"/>
    <n v="40704000"/>
    <s v="PRESUPUESTO GENERAL DE LA NACIÓN - PROYECTO DE INVERSIÓN"/>
    <n v="16"/>
    <n v="41925120"/>
    <s v="PRESUPUESTO GENERAL DE LA NACIÓN - PROYECTO DE INVERSIÓN"/>
    <n v="48"/>
    <n v="12102912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3"/>
    <x v="0"/>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x v="2"/>
    <s v="(%) de avance en la implementación de las acciones dirigidas al fortalecimiento de capacidades y liderazgos de las mujeres excombatientes y lídereses sociales y comunitarias"/>
    <m/>
    <m/>
    <m/>
    <s v="30 sesiones formativas"/>
    <n v="1718652492"/>
    <s v="Gastos de Funcionamiento"/>
    <m/>
    <m/>
    <m/>
    <m/>
    <m/>
    <m/>
    <m/>
    <n v="1718652492"/>
    <m/>
    <m/>
  </r>
  <r>
    <s v="PREVENCION"/>
    <s v="1.1.  Capacidades de las mujeres en todas sus diversidades, fortalecidas como constructoras y guardianas de la paz y seguridad a nivel territorial y nacional"/>
    <m/>
    <x v="1"/>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4"/>
    <x v="0"/>
    <x v="0"/>
    <s v="Diseñar e implementar escuelas regionales de liderazgo político desde la perspectiva de las mujeres negras, afrocolombianas, raizales y palenqueras en formación política desde el feminismo negro, popular y antimilitarista para la consolidación de procesos de paz. "/>
    <x v="0"/>
    <s v="No de escuelas diseñadas e implementadas"/>
    <s v="(No de escuelas diseñadas e implementadas / No de escuelas programadas)*100"/>
    <d v="2025-01-01T00:00:00"/>
    <d v="2026-12-31T00:00:00"/>
    <n v="0"/>
    <m/>
    <m/>
    <n v="0.5"/>
    <n v="375000000"/>
    <s v="FonIgualdad"/>
    <n v="0.5"/>
    <n v="375000000"/>
    <s v="FonIgualdad"/>
    <n v="1"/>
    <n v="7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Diseñar e implementar escuelas regionales de liderazgo político desde la perspectiva de las mujeres negras, afrocolombianas, raizales y palenqueras en formación política desde el feminismo negro, popular y antimilitarista para la consolidación de procesos de paz. "/>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5"/>
    <x v="0"/>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3"/>
    <s v="Documento orientador para la aplicación de criterios diferenciales y demás aspectos determinantes para la participación de las organizaciones, empresas y emprendimientos de mujeres en en el sistema de compra pública.                  "/>
    <s v="Número de documentos publicados"/>
    <d v="2024-06-01T00:00:00"/>
    <d v="2024-12-31T00:00:00"/>
    <n v="1"/>
    <n v="17458650"/>
    <s v="Recursos inversión"/>
    <n v="0"/>
    <n v="0"/>
    <s v="N/A"/>
    <n v="0"/>
    <m/>
    <s v="N/A"/>
    <n v="1"/>
    <n v="17458650"/>
    <s v="Subdirección de Gestión Contractual"/>
    <s v="Nohelia del Carmen Zawady_x000a_Subdirectora_x000a__x000a_nohelia.zawady@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3"/>
    <s v=" Número de mujeres de organizaciones y emprendimientos de mujeres participantes en capacitaciones sobre el Sistema de Compras y contratación pública."/>
    <s v="Sumatoria de mujeres de organizaciones y emprendimientos de mujeres participantes"/>
    <d v="2024-02-01T00:00:00"/>
    <d v="2026-12-31T00:00:00"/>
    <n v="500"/>
    <n v="25660083"/>
    <s v="Recursos inversión"/>
    <n v="700"/>
    <n v="32591210"/>
    <s v="Recursos inversión"/>
    <n v="500"/>
    <n v="32622249"/>
    <s v="Recursos inversión"/>
    <n v="1700"/>
    <n v="90873542"/>
    <s v="Dirección General"/>
    <s v="Ricardo Andrés Pajarito Mondragón_x000a_Asesor_x000a__x000a_ricardo.pajarito@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x v="3"/>
    <s v="Número de criterios ponderables, obligaciones o disposiciones implementadas en MAD adjudicados, que mejoren la empleabilidad, las condiciones laborales o los ingresos de las mujeres."/>
    <s v="Número de Criterios implementados"/>
    <d v="2024-06-01T00:00:00"/>
    <d v="2025-12-31T00:00:00"/>
    <n v="2"/>
    <n v="62400000"/>
    <s v="Recursos inversión"/>
    <n v="4"/>
    <n v="137280000"/>
    <s v="Recursos inversión"/>
    <n v="0"/>
    <m/>
    <s v="N/A"/>
    <n v="6"/>
    <n v="199680000"/>
    <s v="Subdirección de negocios"/>
    <s v="Guillermo Buenaventura Cruz_x000a_Subdirector_x000a__x000a_guillermo.buenaventura@colombiacompra.gov.co"/>
  </r>
  <r>
    <s v="PREVENCION"/>
    <s v="1.1.  Capacidades de las mujeres en todas sus diversidades, fortalecidas como constructoras y guardianas de la paz y seguridad a nivel territorial y nacional"/>
    <n v="6"/>
    <x v="0"/>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2"/>
    <s v="(%) de avance en la implementación de las acciones dirigidas al fortalecimiento de capacidades y liderazgos de las mujeres excombatientes y lídereses sociales y comunitarias"/>
    <m/>
    <m/>
    <m/>
    <s v="30 sesiones formativas"/>
    <n v="2762578092"/>
    <s v="Gastos de Funcionamiento"/>
    <s v="Funcionamiento455"/>
    <n v="356074400"/>
    <s v="Gastos de Funcionamiento"/>
    <m/>
    <m/>
    <m/>
    <m/>
    <n v="3118652492"/>
    <m/>
    <m/>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0"/>
    <s v="No de procesos fortalecidos"/>
    <s v="(No de procesos de organizativos fortalecidos / No de procesos organizativos propuestos para fortalecer)*100"/>
    <m/>
    <d v="2026-12-31T00:00:00"/>
    <n v="10"/>
    <n v="150000000"/>
    <s v="FonIgualdad"/>
    <n v="10"/>
    <n v="150000000"/>
    <s v="FonIgualdad"/>
    <n v="10"/>
    <n v="150000000"/>
    <s v="FonIgualdad"/>
    <n v="30"/>
    <n v="4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4"/>
    <s v="Pasantías Comunicación, Mujer y Ruralidad:_x000a_Formación, intercambio de experiencias y creación de contenidos entre colectivos de mujeres rurales. Seis (6) intercambios de experiencias de mujeres que lideran colectivos y procesos de comunicación pertenecientes a comunidades indígenas, afrodescendientes, campesinas y jóvenes provenientes de contextos rurales realizados."/>
    <n v="5"/>
    <s v="Julio"/>
    <s v="Noviembre"/>
    <s v="5 contenidos creados y producidos en las pasantías de Comunicación, Mujer y Ruralidad, 1 por cada departamento priorizado: Pacífico, Meta, Bolívar, Santander y Nariño"/>
    <n v="100000000"/>
    <n v="5"/>
    <s v="2 contenidos creados y producidos en las pasantías de Comunicación, Mujer y Ruralidad."/>
    <n v="50000000"/>
    <n v="5"/>
    <s v="2 contenidos creados y producidos en las pasantías de Comunicación, Mujer y Ruralidad."/>
    <n v="50000000"/>
    <n v="5"/>
    <s v="9 contenidos creados y producidos en las pasantías de Comunicación, Mujer y Ruralidad."/>
    <n v="200000000"/>
    <s v=" Grupo Comunicaciones -DACM - Proyecto Comunicación para la paz, territorios para la vida"/>
    <s v="Jaime Conrado - Luisa Fernanda Acosta"/>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x v="5"/>
    <s v="Número de espacios realizados"/>
    <m/>
    <m/>
    <m/>
    <n v="9"/>
    <n v="27000000"/>
    <m/>
    <n v="45"/>
    <n v="135000000"/>
    <m/>
    <n v="45"/>
    <n v="135000000"/>
    <m/>
    <n v="99"/>
    <n v="297000000"/>
    <m/>
    <m/>
  </r>
  <r>
    <m/>
    <m/>
    <n v="7"/>
    <x v="0"/>
    <x v="0"/>
    <s v="Realizar el proceso de fortalecimiento organizativa y de asistencia tecnica y de Registro Público Único Nacional y/o actualización de los Consejos Comunitarios,  Formas o Expresiones Organizativas, Organizaciones de Base y las demás que cree la Ley, de las lideresas y defensoras."/>
    <x v="5"/>
    <s v="Número de espacios realizados"/>
    <s v="Sumatoria de espacios realizados"/>
    <d v="2024-11-01T00:00:00"/>
    <d v="2026-12-31T00:00:00"/>
    <n v="15"/>
    <n v="100000000"/>
    <s v="Programa Misional de Funcionamiento_x000a_A-03-06-01-012 "/>
    <n v="15"/>
    <n v="105000000"/>
    <s v="Programa Misional de Funcionamiento_x000a_A-03-06-01-012 "/>
    <n v="15"/>
    <n v="105000000"/>
    <s v="Programa Misional de Funcionamiento_x000a_A-03-06-01-012 "/>
    <n v="45"/>
    <n v="310000000"/>
    <m/>
    <s v="Celia Norena Banguero Camilo_x000a_celia.banguero@mininterior.gov.co"/>
  </r>
  <r>
    <s v="PARTICIPACION"/>
    <s v="1.1.  Capacidades de las mujeres en todas sus diversidades, fortalecidas como constructoras y guardianas de la paz y seguridad a nivel territorial y nacional"/>
    <n v="8"/>
    <x v="0"/>
    <x v="0"/>
    <s v="Mejorar las capacidades de las lideresas y colectivos LBT y mujeres con discapacidad, en la construcción de políticas públicas, planes de desarrollo y agendas locales sobre paz y seguridad. "/>
    <x v="0"/>
    <s v="Mujeres y lideresas LBT vinculadas a proceso de formación en derechos de la Dirección para la Garantía de los Derechos de la Población LGBTIQ+"/>
    <m/>
    <m/>
    <m/>
    <n v="180"/>
    <n v="450000000"/>
    <m/>
    <m/>
    <n v="450000000"/>
    <m/>
    <m/>
    <n v="450000000"/>
    <m/>
    <m/>
    <n v="1350000000"/>
    <m/>
    <m/>
  </r>
  <r>
    <s v="PARTICIPACION"/>
    <s v="1.1.  Capacidades de las mujeres en todas sus diversidades, fortalecidas como constructoras y guardianas de la paz y seguridad a nivel territorial y nacional"/>
    <m/>
    <x v="1"/>
    <x v="0"/>
    <s v="Mejorar las capacidades de las lideresas y colectivos LBT y mujeres con discapacidad, en la construcción de políticas públicas, planes de desarrollo y agendas locales sobre paz y seguridad. "/>
    <x v="0"/>
    <s v="Mujeres con discapacidad vinculadas a procesos participativos para la incidencia política de organizaciones sociales que representan a las personas con discapacidad"/>
    <m/>
    <m/>
    <m/>
    <n v="150"/>
    <n v="500000000"/>
    <m/>
    <m/>
    <n v="500000000"/>
    <m/>
    <m/>
    <n v="500000000"/>
    <m/>
    <m/>
    <n v="1500000000"/>
    <m/>
    <m/>
  </r>
  <r>
    <s v="PREVENCION"/>
    <s v="1.1.  Capacidades de las mujeres en todas sus diversidades, fortalecidas como constructoras y guardianas de la paz y seguridad a nivel territorial y nacional"/>
    <n v="9"/>
    <x v="0"/>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x v="6"/>
    <s v="Número de capacitaciones realizadas / Número de capacitaciones programadas "/>
    <m/>
    <m/>
    <m/>
    <n v="25"/>
    <n v="15000000"/>
    <s v="Funcionamiento"/>
    <n v="30"/>
    <n v="15000000"/>
    <s v="Funcionamiento"/>
    <n v="35"/>
    <n v="15000000"/>
    <s v="Funcionamiento"/>
    <n v="90"/>
    <n v="45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x v="1"/>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10"/>
    <x v="0"/>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x v="6"/>
    <s v="Número de capacitaciones realizadas / Número de capacitaciones programadas "/>
    <m/>
    <m/>
    <m/>
    <n v="2"/>
    <n v="60000000"/>
    <s v="Funcionamiento"/>
    <n v="4"/>
    <n v="60000000"/>
    <s v="Funcionamiento"/>
    <n v="6"/>
    <n v="60000000"/>
    <s v="Funcionamiento"/>
    <n v="12"/>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x v="1"/>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11"/>
    <x v="0"/>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x v="7"/>
    <s v="Porcentaje de avance en el diseño e implementación del proceso de formación y evaluación en medidas de protección, autoprotección, autocuidado con enfoque territorial, de género,diferencial, antirracista e interseccional."/>
    <s v="% del diseño e implementación del proceso de formación y evaluación. "/>
    <d v="2024-08-01T00:00:00"/>
    <d v="2024-12-31T00:00:00"/>
    <s v="Diseño  de manera articulada con las entidades públicas encargadas de la formación y evaluación a servidoras y servidores públicas en medidas de protección, autoprotección y autocuidado  con enfoque territorial, de género,diferencial, antirracista e interseccional y enfoque por orientación sexual, expresión e identidad de género, en los cotextos de conflicto armado._x000a_Corresponde al 50% de la acción  "/>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Desarrollar el 100% del diseño e implementación del proceso de formación y evaluación en medidas en protección , autoprotección y autocuidado con enfoque territorial, de género,diferencial, antirracista e interseccional y enfoque por orientación sexual, expresión e identidad de género, en los contextos de conflicto armado."/>
    <n v="45000000"/>
    <s v="Dirección de Empleo Público y Dirección de Gestión del Conocimiento"/>
    <s v="Maria Rosa Aguiñada Castañeda_x000a_maguinada@funcionpublica.gov.co_x000a_3114617355_x000a__x000a_Adriana Marcela Londoño Cancelado_x000a_alondono@funcionpublica.gov.co_x000a_ 3114972993_x000a_"/>
  </r>
  <r>
    <s v="PARTICIPACION"/>
    <s v="1.1.  Capacidades de las mujeres en todas sus diversidades, fortalecidas como constructoras y guardianas de la paz y seguridad a nivel territorial y nacional"/>
    <m/>
    <x v="1"/>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x v="1"/>
    <s v="Eventos de capacitación"/>
    <m/>
    <m/>
    <m/>
    <n v="5"/>
    <n v="12000000"/>
    <s v="PRESUPUESTO GENERAL DE LA NACIÓN - PROYECTO DE INVERSIÓN"/>
    <n v="5"/>
    <n v="12720000"/>
    <s v="PRESUPUESTO GENERAL DE LA NACIÓN - PROYECTO DE INVERSIÓN"/>
    <n v="5"/>
    <n v="13101600"/>
    <s v="PRESUPUESTO GENERAL DE LA NACIÓN - PROYECTO DE INVERSIÓN"/>
    <n v="15"/>
    <n v="37821600"/>
    <s v="DIRECCIÓN DE CAPACITACIÓN "/>
    <s v="MICHAEL LÓPEZ GARCÍA DIRECTOR DE CAPACITACIÓN michael.lopez@esap.edu.co"/>
  </r>
  <r>
    <s v="RECUPERACIÓN"/>
    <s v="1.1.  Capacidades de las mujeres en todas sus diversidades, fortalecidas como constructoras y guardianas de la paz y seguridad a nivel territorial y nacional"/>
    <n v="12"/>
    <x v="0"/>
    <x v="2"/>
    <s v="Promover encuentros interculturales de mujeres de diferentes orígenes que han convivido en territorios urbanos y rurales marcados por el conflicto armado interno, con el fin de contribuir a la solución pacífica de los conflictos,  al fortalecimiento de su participación en los procesos de construcción de paz, reflexionar sobre los conflictos que las desigualdades, discriminaciones y opresiones han ocasionado en los movimientos de mujeres y feministas; cuyas conclusiones se intercambien en un encuentro nacional de mujeres por la paz. "/>
    <x v="0"/>
    <s v="No de encuentros desarrollados"/>
    <s v="(No de encuentros desarrollados / No de encuentros programados)*100"/>
    <m/>
    <d v="2026-12-31T00:00:00"/>
    <n v="0.45"/>
    <n v="500000000"/>
    <s v="FonIgualdad"/>
    <n v="0.55000000000000004"/>
    <n v="600000000"/>
    <s v="FonIgualdad"/>
    <n v="0"/>
    <m/>
    <m/>
    <n v="1"/>
    <n v="1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3"/>
    <x v="0"/>
    <x v="2"/>
    <s v="Generar, en el marco del accionar del Centro de Excelencia de Mujeres, Paz y Seguridad que coordina y lidera la Cancillería, espacios de intercambio regionales y globales sobre la agenda de mujeres, paz y seguridad, para fomentar el conocimiento y construcción de buenas prácticas relacionadas con la incorporación del enfoque de género y la participación de las mujeres en los procesos de paz y en todas las fases de consolidación de esta.  "/>
    <x v="8"/>
    <s v="Número de reuniones con otros países de la región"/>
    <s v="Reuniones realizadas"/>
    <n v="2025"/>
    <n v="2026"/>
    <n v="0"/>
    <n v="0"/>
    <m/>
    <n v="2"/>
    <n v="90000000"/>
    <s v="Proyecto de inversión, BPIN202300000000435"/>
    <n v="2"/>
    <n v="90000000"/>
    <m/>
    <n v="4"/>
    <n v="180000000"/>
    <s v="GIT PEF y Asuntos de Género"/>
    <s v="Diana Maria Parra Romero_x000a_diana.parrar@cancilleria.gov.co"/>
  </r>
  <r>
    <s v="PREVENCION"/>
    <s v="1.1.  Capacidades de las mujeres en todas sus diversidades, fortalecidas como constructoras y guardianas de la paz y seguridad a nivel territorial y nacional"/>
    <n v="14"/>
    <x v="0"/>
    <x v="3"/>
    <s v="Campañas de prevención de prácticas racistas y discriminatorias en el relacionamiento entre las mujeres y las organizaciones como aporte para el fortalecimiento de coaliciones políticas y agendas comunes para la construcción de la paz y la seguridad en los territorios."/>
    <x v="0"/>
    <s v="No. De Campañas contra el racismo y sus efectos en la conformación del poder político institucional y el ejercicio de la ciudadanía de las mujeres de los grupos étnicos."/>
    <s v="(No de campañas desarrolladas / No de campañas propuestas)*100"/>
    <m/>
    <d v="2026-12-31T00:00:00"/>
    <n v="0.5"/>
    <n v="50000000"/>
    <s v="FonIgualdad"/>
    <m/>
    <m/>
    <m/>
    <n v="0.5"/>
    <n v="50000000"/>
    <s v="FonIgualdad"/>
    <n v="1"/>
    <n v="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5"/>
    <x v="0"/>
    <x v="3"/>
    <s v=" Impulsar una estrategia nacional de pedagogía para la paz dirigida a las comunidades e instituciones educativas, públicas y privadas, para el reconocimiento del rol de las mujeres en todas sus diversidades como constructoras de paz y seguridad, que involucre y posicione los saberes ancestrales y la memoria histórica de las mujeres en relación con el conflicto armado, la violencia sociopolítica, las prácticas de resiliencia y resistencia pacífica, sus experiencias de transformación de conflictos interculturales y la educación popular. Esta estrategia debe articular las organizaciones de base de las mujeres en todas sus diversidades para su implementación. "/>
    <x v="9"/>
    <s v="Establecimientos educativos que incorporan la formación integral y la educación CRESE (ciudadana, para la reconciliación, antirracista, socioemocional y para el cambio climático) en prácticas pedagógicas basadas en la realidad"/>
    <s v="Sumatoria del número de establecimientos educativos que implementan al menos un proceso de formación integral (artes, deportes, ciencia, tecnología, programación bilingüismo e historia) y la educación CRESE (ciudadana, reconciliación,  socioemocional, antirracista y para el cambio climático)_x000a__x000a_Tipo de acumulación: Flujo"/>
    <d v="2024-01-01T00:00:00"/>
    <d v="2026-12-31T00:00:00"/>
    <n v="4007"/>
    <n v="25000000000"/>
    <s v="Presupuesto General de la Nación - Inversión"/>
    <n v="5000"/>
    <m/>
    <m/>
    <m/>
    <m/>
    <m/>
    <n v="5000"/>
    <n v="25000000000"/>
    <s v="Oficina Asesora de Planeación y Finanzas"/>
    <s v="Gabriela Benavides M._x000a_ebenavides@mineducacion.gov.co"/>
  </r>
  <r>
    <s v="PROTECCION"/>
    <s v="1.2. Participación paritaria e incorporación de la agenda de paz y seguridad de las mujeres en todas sus diversidades y contextos territoriales, fuera y dentro del país, en negociaciones presentes y futuras para la paz y la seguridad.  "/>
    <n v="16"/>
    <x v="0"/>
    <x v="3"/>
    <s v="Apoyar, crear y fortalecer plataformas comunicacionales lideradas por las organizaciones de mujeres en todas sus diversidades, que permitan dar a conocer los avances, las propuestas y los desafíos en la construcción de la paz en los territorios."/>
    <x v="10"/>
    <s v="Número de producciones sonoras realizadas por las mujeres de los medios comunitarios de los pubelos étnicos cuyo contenido se enfoque en cultura de paz."/>
    <m/>
    <m/>
    <m/>
    <n v="10"/>
    <n v="25786956"/>
    <m/>
    <s v="Por Definir"/>
    <n v="27334173.360000003"/>
    <m/>
    <s v="Por Definir"/>
    <n v="28154198.560800005"/>
    <m/>
    <m/>
    <n v="81275327.9208"/>
    <s v="Oficina de Fomento Regional (GIT de Consenso Social) - MINTIC.   "/>
    <s v="Andrea Caballero Quiroz: acaballeroq@mintic.gov.co&quot;.  &quot;Josef Heilbron Lopez: _x000a_jheilbron@mintic.gov.co"/>
  </r>
  <r>
    <s v="PREVENCION"/>
    <s v="1.1.  Capacidades de las mujeres en todas sus diversidades, fortalecidas como constructoras y guardianas de la paz y seguridad a nivel territorial y nacional"/>
    <n v="17"/>
    <x v="0"/>
    <x v="4"/>
    <s v="Fortalecer los lineamientos con perspectiva de género para la promoción y protección de los derechos de las mujeres y prevención de violencias basadas en género, violencia sexual y violencia por prejuicio por orientaciones sexuales, expresión e identidad género al interior de las Fuerzas Militares y la Policía Nacional, que permitan velar por la labor de las mujeres en el sector de seguridad y defensa en desarrollo del cumplimiento de la misión constitucional de la Fuerza Pública"/>
    <x v="6"/>
    <s v="Número de lineamientos y recomendaciones emitidos "/>
    <m/>
    <m/>
    <m/>
    <n v="2"/>
    <n v="50000000"/>
    <s v="Funcionamiento"/>
    <n v="3"/>
    <n v="50000000"/>
    <s v="Funcionamiento"/>
    <n v="4"/>
    <n v="50000000"/>
    <s v="Funcionamiento"/>
    <n v="9"/>
    <n v="15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18"/>
    <x v="0"/>
    <x v="4"/>
    <s v="Elaborar, socializar y poner en marcha un documento de lineamientos para la promoción de la equidad y los derechos de las mujeres en la Fuerza Pública. _x000a__x000a_ "/>
    <x v="0"/>
    <s v="No. De lineamientos para la promoción de la equidad y los derechos de las mujeres en la Fuerza Pública."/>
    <s v="(No de lineamientos elaborados y socializados / No de lineamientos proyectados a elaborar y socializar)*100"/>
    <m/>
    <d v="2025-12-31T00:00:00"/>
    <n v="0"/>
    <n v="0"/>
    <m/>
    <n v="1"/>
    <n v="61000000"/>
    <m/>
    <n v="0"/>
    <n v="0"/>
    <m/>
    <n v="1"/>
    <n v="61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n v="19"/>
    <x v="0"/>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x v="5"/>
    <s v="Número de espacios realizados"/>
    <m/>
    <m/>
    <m/>
    <n v="5"/>
    <n v="15000000"/>
    <m/>
    <n v="20"/>
    <n v="60000000"/>
    <m/>
    <n v="20"/>
    <n v="60000000"/>
    <m/>
    <n v="45"/>
    <n v="135000000"/>
    <m/>
    <m/>
  </r>
  <r>
    <s v="PARTICIPACION"/>
    <s v="1.1.  Capacidades de las mujeres en todas sus diversidades, fortalecidas como constructoras y guardianas de la paz y seguridad a nivel territorial y nacional"/>
    <m/>
    <x v="1"/>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x v="1"/>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m/>
    <m/>
    <n v="20"/>
    <x v="0"/>
    <x v="4"/>
    <s v="Medidas afirmativas para garantizar la participación de las mujeres lideresas y defensoras en los espacios de participación generados para las comunidades Negras, Afrocolombianas, Raizales Palenqueras."/>
    <x v="5"/>
    <s v="Número de espacios realizados"/>
    <s v="Sumatoria de espacios realizados"/>
    <d v="2024-11-01T00:00:00"/>
    <d v="2026-12-31T00:00:00"/>
    <n v="2"/>
    <n v="50000000"/>
    <s v="Programa Misional de Funcionamiento_x000a_A-03-06-01-012 "/>
    <n v="4"/>
    <n v="55000000"/>
    <s v="Programa Misional de Funcionamiento_x000a_A-03-06-01-012 "/>
    <n v="4"/>
    <n v="55000000"/>
    <s v="Programa Misional de Funcionamiento_x000a_A-03-06-01-012 "/>
    <n v="10"/>
    <n v="160000000"/>
    <m/>
    <s v="Celia Norena Banguero Camilo_x000a_celia.banguero@mininterior.gov.co"/>
  </r>
  <r>
    <s v="PROTECCION"/>
    <s v="1.2. Participación paritaria e incorporación de la agenda de paz y seguridad de las mujeres en todas sus diversidades y contextos territoriales, fuera y dentro del país, en negociaciones presentes y futuras para la paz y la seguridad.  "/>
    <n v="21"/>
    <x v="0"/>
    <x v="4"/>
    <s v=" Promover la transversalización del enfoque de género, étnico, población LBTI, jóvenes, niñas, adultas mayores y mujeres en condición de discapacidad en la construcción de las agendas de transformaciones para la paz en el territorio, en el marco de los acuerdos y procesos de paz que adelanta el gobierno."/>
    <x v="11"/>
    <s v="Número de informes acompañados de actas, ayudas de memoria y/o documentos desarrollados a partir de reuniones internas e interinstitucionales. "/>
    <s v="Sumatoria de informes mensuales  "/>
    <s v="Agosto de 2025"/>
    <s v="Diciembre de 2025"/>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ROTECCION"/>
    <s v="1.2. Participación paritaria e incorporación de la agenda de paz y seguridad de las mujeres en todas sus diversidades y contextos territoriales, fuera y dentro del país, en negociaciones presentes y futuras para la paz y la seguridad.  "/>
    <n v="22"/>
    <x v="0"/>
    <x v="4"/>
    <s v="Garantizar procesos de verificación permanentes y determinantes frente a riesgos o eventos de violencia sexual, reproductiva y por prejuicio por orientación sexual, expresión e identidad de género contra las mujeres en todas sus diversidades en el cese al fuego.  "/>
    <x v="12"/>
    <s v="Documento de Recomendaciones"/>
    <m/>
    <m/>
    <m/>
    <n v="1"/>
    <n v="15000000"/>
    <s v="Funcionamiento"/>
    <n v="1"/>
    <n v="15000000"/>
    <s v="Funcionamiento"/>
    <n v="1"/>
    <n v="15000000"/>
    <s v="Funcionamiento"/>
    <n v="3"/>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n v="23"/>
    <x v="0"/>
    <x v="4"/>
    <s v="Diseñar una estrategia de incorporación de las recomendaciones de la Comisión de la Verdad relacionadas con la participación de las mujeres en todas sus diversidades en las transformaciones culturales y sociales para la convivencia, en los procesos de diálogos y negociación de paz presentes y futuros, para garantizar que su experiencia previa en materia de resistencias, juntanzas y organización, contribuyen a la generación de acuerdos para la implementación de medidas de satisfacción y No Repetición."/>
    <x v="0"/>
    <s v="No. de contenidos digitales sobre las recomendaciones de la Comision de la Verdad  relacionadas con la participación de las mujeres en todas sus diversidades "/>
    <s v="(No de contenidos digitales diseñados/No de contendidos programados)*100"/>
    <d v="2025-01-01T00:00:00"/>
    <d v="2025-12-31T00:00:00"/>
    <m/>
    <m/>
    <m/>
    <n v="1"/>
    <n v="50000000"/>
    <s v="FonIgualdad"/>
    <m/>
    <n v="0"/>
    <m/>
    <m/>
    <n v="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n v="24"/>
    <x v="0"/>
    <x v="5"/>
    <s v="Formalizar el área de asuntos de género del Ministerio de Defensa con el propósito de consolidar el proceso de transversalización del enfoque de género, el enfoque interseccional, étnico y antirracista al interior del Sector y en el quehacer de la Fuerza Pública."/>
    <x v="6"/>
    <s v="Firma del acto administrativo que crea el grupo de asuntos de género"/>
    <m/>
    <m/>
    <m/>
    <n v="0"/>
    <n v="0"/>
    <s v="Funcionamiento"/>
    <n v="1"/>
    <n v="10000000"/>
    <s v="Funcionamiento"/>
    <n v="0"/>
    <n v="0"/>
    <n v="0"/>
    <n v="1"/>
    <n v="1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4"/>
    <x v="0"/>
    <x v="5"/>
    <s v="Impulsar en el sector de defensa el fortalecimiento de roles de las mujeres integrantes de la fuerza pública en función de sus estrategias para el relacionamiento con las mujeres de los distintos territorios y en todas sus diversidades en la perspectiva de paz y la seguridad humana.  _x000a__x000a_"/>
    <x v="6"/>
    <s v="Número de espacios de dialogo realizados "/>
    <m/>
    <m/>
    <m/>
    <n v="2"/>
    <n v="60000000"/>
    <s v="Funcionamiento"/>
    <n v="3"/>
    <n v="60000000"/>
    <s v="Funcionamiento"/>
    <n v="4"/>
    <n v="60000000"/>
    <s v="Funcionamiento"/>
    <n v="9"/>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6"/>
    <x v="0"/>
    <x v="5"/>
    <s v="Realizar un proceso de autoevaluación de la implementación del enfoque de género e interseccional al interior de las Fuerzas Militares. "/>
    <x v="6"/>
    <s v="Número de informes presentados "/>
    <m/>
    <m/>
    <m/>
    <n v="0"/>
    <n v="150000000"/>
    <s v="Cooperación Internacional "/>
    <n v="3"/>
    <n v="150000000"/>
    <s v="Cooperación Internacional "/>
    <n v="1"/>
    <n v="0"/>
    <n v="0"/>
    <n v="4"/>
    <n v="300000000"/>
    <s v="Dirección DDHH y DIH "/>
    <s v="Karen Pineda Mejía - Coordinadora Grupo Instrucción y Cooperación _x000a_Karen.pineda@mindefensa.gov.co "/>
  </r>
  <r>
    <s v="RECUPERACIÓN"/>
    <s v="1.1. Capacidades de las mujeres en todas sus diversidades fortalecidas como constructoras y guardianas de la paz y seguridad a nivel territorial y nacional"/>
    <n v="27"/>
    <x v="0"/>
    <x v="5"/>
    <s v="Crear el componente sobre mujeres, paz y seguridad en los observatorios territoriales de género y el Observatorio colombiano de las mujeres para dar cuenta de los procesos puestos en marcha a nivel nacional, departamental, local y en el exterior para la construcción de la paz, y de las acciones y contribuciones de las mujeres. Este componente debe desagregar la información por etnicidad, edad,  discapacidad, orientación sexual, identidad de género y ubicación geográfica."/>
    <x v="0"/>
    <s v="Instalación e implementación nacional del componente de mujeres paz y seguridad en el Observatorio Colombiano de las Mujeres"/>
    <s v="El observatorio nacional cuenta con el componente Mujeres, Paz, Seguridad"/>
    <d v="2024-10-01T00:00:00"/>
    <m/>
    <s v="Componente de Mujeres Paz y Seguridad diseñado técnica y operativamente a nivel nacional"/>
    <n v="250000000"/>
    <m/>
    <m/>
    <n v="0"/>
    <m/>
    <m/>
    <n v="0"/>
    <m/>
    <m/>
    <n v="250000000"/>
    <m/>
    <m/>
  </r>
  <r>
    <s v="RECUPERACION"/>
    <s v="1.1. Capacidades de las mujeres en todas sus diversidades fortalecidas como constructoras y guardianas de la paz y seguridad a nivel territorial y nacional"/>
    <n v="28"/>
    <x v="0"/>
    <x v="5"/>
    <s v="Brindar asistencia técnica para crear  el componente sobre mujeres, paz y seguridad en los observatorios territoriales de género que permita visibilizar los procesos puestos en marcha a nivel departamental, local y en el exterior para la construcción de la paz, y de las acciones y contribuciones de las mujeres. Este componente debe desagregar la información por etnicidad, edad,  discapacidad, orientación sexual, identidad de género y ubicación geográfica"/>
    <x v="13"/>
    <s v="Nùmero de asistencias técnicas realizadas"/>
    <m/>
    <m/>
    <m/>
    <m/>
    <n v="12900000"/>
    <m/>
    <m/>
    <n v="51600000"/>
    <m/>
    <m/>
    <n v="51600000"/>
    <m/>
    <m/>
    <n v="116100000"/>
    <s v="DESPACHO VMM"/>
    <s v="Liliana Gomez"/>
  </r>
  <r>
    <s v="RECUPERACIÓN"/>
    <s v="1.1. Capacidades de las mujeres en todas sus diversidades fortalecidas como constructoras y guardianas de la paz y seguridad a nivel territorial y nacional"/>
    <n v="29"/>
    <x v="0"/>
    <x v="5"/>
    <s v="Impulsar la creación del componente sobre mujeres, paz y seguridad en los observatorios territoriales de derechos humanos."/>
    <x v="14"/>
    <s v="Mapeo de actores de los observaotorios que hacen parte de la Red Nacional de Observatorios de Derechos Humanos y Derecho Internaiconal Humanitario - RODHI, que manifiesten interés en la creación del componente mujeres, paz y seguridad"/>
    <s v="Directorio de Observatorios pertenecientes a la RODHI -  Número de observatorios"/>
    <m/>
    <m/>
    <n v="5"/>
    <n v="500000"/>
    <s v="Recursos de funcionamiento DAPRE"/>
    <n v="5"/>
    <n v="500000"/>
    <s v="Recursos de funcionamiento DAPRE"/>
    <n v="5"/>
    <n v="500000"/>
    <s v="Recursos de funcionamiento DAPRE"/>
    <n v="15"/>
    <n v="1500000"/>
    <s v="Observatorio DDHH Consejería Presidencial para los DDHH y DIH"/>
    <s v="Oscar González - 3112807313"/>
  </r>
  <r>
    <s v="RECUPERACIÓN"/>
    <s v="1.1. Capacidades de las mujeres en todas sus diversidades fortalecidas como constructoras y guardianas de la paz y seguridad a nivel territorial y nacional"/>
    <m/>
    <x v="1"/>
    <x v="5"/>
    <s v="Impulsar la creación del componente sobre mujeres, paz y seguridad en los observatorios territoriales de derechos humanos."/>
    <x v="14"/>
    <s v="Brindar asistencia técnica mediante la incorporación  del componente mujeres, paz y seguridad en los nodos territoriales de la Red Nacional de Observatorios de Derechos Humanos y Derecho Internacional Humanitario, priorizados para los siguientes departamentos: Putumayo, Sucre, Bolívar, Antioquia, Nariño, Chocó, Norte de Santander y Cauca."/>
    <s v="Número de asistencias"/>
    <m/>
    <m/>
    <n v="1"/>
    <n v="500000"/>
    <s v="Recursos de funcionamiento DAPRE*"/>
    <n v="1"/>
    <n v="500000"/>
    <s v="Recursos de funcionamiento DAPRE*"/>
    <n v="1"/>
    <n v="500000"/>
    <s v="Recursos de funcionamiento DAPRE*"/>
    <n v="3"/>
    <n v="1500000"/>
    <s v="Observatorio DDHH Consejería Presidencial para los DDHH y DIH"/>
    <s v="Oscar González - 3112807313"/>
  </r>
  <r>
    <s v="PARTICIPACION"/>
    <s v="1.2. Participación paritaria e incorporación de la agenda de paz y seguridad de las mujeres en todas sus diversidades y contextos territoriales, fuera y dentro del país, en negociaciones presentes y futuras para la paz y la seguridad.  "/>
    <n v="30"/>
    <x v="0"/>
    <x v="6"/>
    <s v="_x000a_Poner en marcha acciones que fortalezcan el ejercicio del derecho a la participación política y electoral de las mujeres en todas sus diversidades, con énfasis en garantías de acceso en zonas apartadas o afectadas por el conflicto armado."/>
    <x v="15"/>
    <s v="Realizar jornadas de capacitación y sensibilización con el fin de brindar a las mujeres herramientas que faciliten su  vinculación activa en procesos de participación política y representatividad electoral."/>
    <s v="# de capacitaciones/año"/>
    <d v="2024-09-01T00:00:00"/>
    <d v="2026-12-01T00:00:00"/>
    <s v="Desarrollar cinco (5) eventos formativos en los municipios de:  Villamaría-Caldas, Puerto Carreño-Vichada, Macarena-Meta, San José del Guaviare-Guaviare, Corozal-Sucre y Villanueva-La Guajira."/>
    <n v="119486629"/>
    <s v="Fortalecimiento Centro de Estudios en Democracia y Asuntos Electorales - CEDAE"/>
    <s v="Desarrollar ocho (8) eventos formativos en los municipios de:  San Andrés-San Andrés, Florencia-Caquetá, Leticia-Amazonas, Aguazul-Casanare, Cereté-Córdoba, Puerto Asís-Putumayo, Turbaco-Bolívar y Tumaco-Valle del Cauca."/>
    <n v="122802552"/>
    <s v="*Presupuesto solicitado a Ministerio de Hacienda, pendiente aprobación del Congreso."/>
    <s v="Desarrollar ocho (8) eventos formativos en los municipios (por definir)."/>
    <n v="126486629"/>
    <s v="**Rubro contemplado en Marco de Gasto de Mediano Plazo"/>
    <n v="368775810"/>
    <n v="368775810"/>
    <s v="Grupo Interno Género, Etnias y Democracia Inclusiva"/>
    <s v="Lina María Ramírez Pulgarín_x000a_grupogedi@cne.gov.co"/>
  </r>
  <r>
    <s v="PARTICIPACION"/>
    <s v="1.2. Participación paritaria e incorporación de la agenda de paz y seguridad de las mujeres en todas sus diversidades y contextos territoriales, fuera y dentro del país, en negociaciones presentes y futuras para la paz y la seguridad.  "/>
    <n v="31"/>
    <x v="0"/>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x v="0"/>
    <s v="Implementadas estrategias Angela, Ines y observatorio para mujeres indígenas. "/>
    <s v="Número de protocolos #PreguntaPorÁngela adaptados a cultura, lenguaje y dinámicas sociales de cada contexto territorial socializado y apropiado por la población en general.                                                                                     Número de metodologías y estrategias construidas para que posibilitar la institucionalización del modelo de prevención y atención de violencias contra las mujeres rurales  - Inés"/>
    <m/>
    <m/>
    <s v="67 protocolo de # pregunto por Angela adoptados, adecuado en cada municipio según su cultura.            Un (1) documento que contenga la metodología y 39 borradores de actos administrativos con la estrategia INES, información insumo para posibilitar su institucionalización"/>
    <n v="80400000"/>
    <s v="Fondo Pacifico"/>
    <m/>
    <n v="176158535.80000001"/>
    <s v="Fondo Pacifico"/>
    <m/>
    <n v="577100000"/>
    <s v="Fondo Pacifico"/>
    <m/>
    <n v="833658535.79999995"/>
    <s v="Dirección Prevención de Violencias"/>
    <s v="Bibiana Peñaranda"/>
  </r>
  <r>
    <s v="PARTICIPACION"/>
    <s v="1.2. Participación paritaria e incorporación de la agenda de paz y seguridad de las mujeres en todas sus diversidades y contextos territoriales, fuera y dentro del país, en negociaciones presentes y futuras para la paz y la seguridad.  "/>
    <m/>
    <x v="1"/>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x v="11"/>
    <s v="Número de informes acompañados de actas, ayudas de memoria y/o documentos desarrollados a partir de reuniones internas e interinstitucionales. "/>
    <s v="Sumatoria de informes mensuales  "/>
    <s v="Agosto de 2024"/>
    <s v="Diciembre de 2024"/>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2"/>
    <x v="0"/>
    <x v="6"/>
    <s v="Garantizar la participación paritaria de las organizaciones de mujeres en todas sus diversidades en diálogos regionales y nacionales de paz y seguridad con estrategias diferenciales según actores armados y un protocolo con el procedimiento para el otorgamiento de las garantías; incorporando enfoques de género, enfoque por orientación sexual, expresión e identidad de género, diferencial, antirracial e interseccional; y las mujeres con discapacidad, víctimas, exiliadas, migradas y refugiadas.   "/>
    <x v="2"/>
    <s v="(%) de avance en la implementación de las acciones dirigidas al fortalecimiento de capacidades y liderazgos de las mujeres excombatientes y lídereses sociales y comunitarias"/>
    <m/>
    <m/>
    <m/>
    <s v="12 intercambios de experiencias de mujeres en reincorporación y mujeres de distintos sectores sociales y de la comunidad, para el encuentro y la reflexión sobre la reconciliación, la convivencia pacífica, la construcción de paz y ejercicios de no repetición que contribuyan a la sostenibilidad de estrategias de reconciliación y la no estigmatización a nivel territorial realizados en 12 departamentos donde se llevan a cabo procesos de reincorporación comunitaria."/>
    <m/>
    <m/>
    <m/>
    <m/>
    <m/>
    <m/>
    <m/>
    <m/>
    <m/>
    <n v="0"/>
    <m/>
    <m/>
  </r>
  <r>
    <s v="PARTICIPACION"/>
    <s v="1.2. Participación paritaria e incorporación de la agenda de paz y seguridad de las mujeres en todas sus diversidades y contextos territoriales, fuera y dentro del país, en negociaciones presentes y futuras para la paz y la seguridad.  "/>
    <n v="33"/>
    <x v="0"/>
    <x v="6"/>
    <s v=" Diseñar, implementar y desarrollar espacios de diálogo e intercambio de experiencias (Asambleas Populares, Ollas comunitarias, círculos de palabra) que promuevan la participación paritaria e incidente de las mujeres de los pueblos y comunidades étnicas, NARP, campesinas, población lbti, jóvenes, niñas y adultas mayores y mujeres en condición de discapacidad en la construcción de las agendas de transformaciones para la paz, en el marco de los acuerdos y procesos de paz que adelanta el gobierno."/>
    <x v="11"/>
    <s v="Número de espacios de diálogo e intercambio de experiencias diseñados, implementados (Asambleas Populares, las Ollas comunitarias, círculos de palabra de acuerdo a los mecanismos presentados en el documento de Modelos de Participación del Comité Nacional de Participación), en la construcción de las agendas de transformaciones para la paz, en el marco de los acuerdos y procesos de paz que adelanta el gobierno."/>
    <s v="Sumatoria de espacios de diálogo e intercambio de experiencias "/>
    <s v="Agosto 5 de 2024"/>
    <s v="Diciembre 15 de 2024"/>
    <n v="2"/>
    <n v="40000000"/>
    <s v="Recursos funcionamiento, Fondo Paz"/>
    <n v="0"/>
    <n v="0"/>
    <n v="0"/>
    <n v="0"/>
    <n v="0"/>
    <n v="0"/>
    <n v="2"/>
    <n v="4000000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4"/>
    <x v="0"/>
    <x v="6"/>
    <s v="Garantizar el derecho y las condiciones para la participación política de las mujeres privadas de la libertad en todas sus diversidades por su vinculación a los grupos armados, en procesos de negociación de la paz, sometimiento a la justicia y mecanismos de alternatividad penal. "/>
    <x v="16"/>
    <s v="Porcentaje de mujeres privadas de la libertad que participan en procesos de negociación de paz, sometimiento a la justicia y mecanismos de alternatividad penal que tienen acceso a los mecanimos de participación política"/>
    <s v="N° de mujeres  privadas de la libertad que participan en procesos de negociación de paz / N° de posibles  mujeres  privadas de la libertad que pueden participan en procesos de negociación de paz"/>
    <d v="2024-08-01T00:00:00"/>
    <d v="2026-08-01T00:00:00"/>
    <n v="5"/>
    <n v="8000000"/>
    <s v="Gastos de personal"/>
    <n v="8"/>
    <n v="8500000"/>
    <s v="Gastos de personal"/>
    <n v="12"/>
    <n v="9000000"/>
    <s v="Gastos de personal"/>
    <n v="20"/>
    <n v="25500000"/>
    <s v="Oficina de Planeación y grupo de Derechos Humanos"/>
    <s v="Leonel Rios Soto 3013188496 leonel.rios@inpec.gov.co"/>
  </r>
  <r>
    <s v="PARTICIPACION"/>
    <s v="1.2. Participación paritaria e incorporación de la agenda de paz y seguridad de las mujeres en todas sus diversidades y contextos territoriales, fuera y dentro del país, en negociaciones presentes y futuras para la paz y la seguridad.  "/>
    <n v="35"/>
    <x v="0"/>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x v="17"/>
    <s v="Mujeres científicas liderando proyectos de investigación, desarrollo tecnológico e innovación relacionados con construcción de paz y seguridad en contextos territoriales urbanos y rurales."/>
    <m/>
    <m/>
    <m/>
    <s v="20 mujeres con formación doctoral y 20 jóvenes investigadoras e innovadoras (40 mujeres en total) liderando 20 Proyectos de investigación, desarrollo tecnológico e innovación relacionados con construcción de paz y seguridad en contextos territoriales urbanos y rurales."/>
    <n v="3852000000"/>
    <m/>
    <m/>
    <m/>
    <m/>
    <m/>
    <m/>
    <m/>
    <m/>
    <n v="3852000000"/>
    <m/>
    <m/>
  </r>
  <r>
    <s v="PARTICIPACION"/>
    <s v="1.2. Participación paritaria e incorporación de la agenda de paz y seguridad de las mujeres en todas sus diversidades y contextos territoriales, fuera y dentro del país, en negociaciones presentes y futuras para la paz y la seguridad.  "/>
    <m/>
    <x v="1"/>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x v="4"/>
    <s v="Número de Escuelas Taller que ejecutan los módulos de formación en cultura de paz, con énfasis en las competencias humanas y de resolución de conflictos a nivel intrapersonal, interpersonal y comunitario."/>
    <m/>
    <m/>
    <m/>
    <s v="11 Escuelas Taller que ejecutan los módulos de formación en cultura de paz, con énfasis en las competencias humanas y de resolución de conflictos a nivel intrapersonal, interpersonal y comunitario"/>
    <n v="5150000000"/>
    <m/>
    <s v="11 Escuelas Taller que ejecutan los módulos de formación en cultura de paz, con énfasis en las competencias humanas y de resolución de conflictos a nivel intrapersonal, interpersonal y comunitario"/>
    <n v="2000000000"/>
    <m/>
    <s v="11 Escuelas Taller que ejecutan los módulos de formación en cultura de paz, con énfasis en las competencias humanas y de resolución de conflictos a nivel intrapersonal, interpersonal y comunitario"/>
    <n v="2000000000"/>
    <m/>
    <m/>
    <n v="9150000000"/>
    <s v="Programa Nacional de Escuelas taller. Este grupo depende de la dirección de patrimonio"/>
    <s v="Dayan Nicholls 3144849346_x000a_dnicholls@mincultura.gov.co"/>
  </r>
  <r>
    <s v="PARTICIPACION"/>
    <s v="1.2. Participación paritaria e incorporación de la agenda de paz y seguridad de las mujeres en todas sus diversidades y contextos territoriales, fuera y dentro del país, en negociaciones presentes y futuras para la paz y la seguridad.  "/>
    <n v="36"/>
    <x v="0"/>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x v="12"/>
    <s v="Número de  interlocución realizadas"/>
    <m/>
    <m/>
    <m/>
    <n v="2"/>
    <n v="15000000"/>
    <s v="Funcionamiento"/>
    <n v="3"/>
    <n v="15000000"/>
    <s v="Funcionamiento"/>
    <n v="4"/>
    <n v="15000000"/>
    <s v="Funcionamiento"/>
    <n v="9"/>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m/>
    <x v="1"/>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x v="0"/>
    <s v="Asistencia tecnica para la incorporación del enfoque de género en los espacios de interlocución generados por el Ministerio de Defensa"/>
    <m/>
    <d v="2025-01-01T00:00:00"/>
    <d v="2026-12-31T00:00:00"/>
    <m/>
    <n v="0"/>
    <m/>
    <n v="1"/>
    <n v="18300000"/>
    <m/>
    <n v="1"/>
    <n v="18300000"/>
    <m/>
    <n v="2"/>
    <n v="36600000"/>
    <s v="Dirección para la Garantía de los Derechos de las Mujeres"/>
    <s v="Camila Salazar López_x000a_csalazar@minigualdad.gov.co"/>
  </r>
  <r>
    <s v="PARTICIPACION"/>
    <s v="1.2. Participación paritaria e incorporación de la agenda de paz y seguridad de las mujeres en todas sus diversidades y contextos territoriales, fuera y dentro del país, en negociaciones presentes y futuras para la paz y la seguridad.  "/>
    <n v="37"/>
    <x v="0"/>
    <x v="7"/>
    <s v="Elaboración de una estrategia nacional de experiencias demostrativas para el impulso a la implementación de las medidas de género del Acuerdo de Paz, en reforma rural integral, participación de las organizaciones de las mujeres y seguridad humana que permita el avance en territorios afectados por el conflicto armado."/>
    <x v="18"/>
    <s v="Diseñar y hacer seguimiento a la estrategia para la implementación del Programa Nacional de Experiencias Demostrativas para el impulso a la implementación de las medidas de género del Acuerdo de Paz, en reforma rural integral, participación de las organizaciones de las mujeres y seguridad humana que permita el avance de las medidas de género en territorios afectados por el conflicto armado."/>
    <s v="Porcentaje de avance en el diseño y en el seguimiento a la estrategia para la implementación del Programa Nacional de Experiencias Demostrativas:_x000a_Hito 1. Ruta para la implementación del componente de fortalecimiento de proyectos productivos = 20%_x000a_Hito 2. Ruta para la implementación del componente participativo = 20%_x000a_Hito 3. Ruta para la implementación de las medidas de seguridad = 20%_x000a_Hito 4. Informes de seguimiento a la estrategia a la implementación del PNED (3 informes semestrales, cada uno pesa 13,3%) = 40%"/>
    <d v="2024-10-01T00:00:00"/>
    <d v="2025-12-01T00:00:00"/>
    <n v="0.73299999999999998"/>
    <n v="41000000"/>
    <s v="PGN funcionamiento"/>
    <n v="1"/>
    <n v="164000000"/>
    <s v="PGN funcionamiento"/>
    <m/>
    <m/>
    <m/>
    <m/>
    <n v="205000000"/>
    <s v="Enfoques Diferenciales "/>
    <s v="Diana Sastoque 3164611641"/>
  </r>
  <r>
    <s v="PARTICIPACION"/>
    <s v="1.2. Participación paritaria e incorporación de la agenda de paz y seguridad de las mujeres en todas sus diversidades y contextos territoriales, fuera y dentro del país, en negociaciones presentes y futuras para la paz y la seguridad.  "/>
    <n v="38"/>
    <x v="0"/>
    <x v="7"/>
    <s v="Implementar estrategias comunicativas de organizaciones barriales y comunitarias que fortalezcan la sana convivencia respetando la diversidad con apuesta a la inclusión y reconciliación en las ciudades receptoras de población víctima y migrante."/>
    <x v="10"/>
    <s v="Número de procesos de capcitación técnica que vinculen mujeres pertenecientes a pueblos étnicos en la realización de formaciones para el fortalecimiento de capacidades de comunicación comunitaria."/>
    <m/>
    <m/>
    <m/>
    <n v="1"/>
    <n v="473800000"/>
    <m/>
    <s v="Por Definir"/>
    <n v="502228000"/>
    <m/>
    <s v="Por Definir"/>
    <n v="517294840"/>
    <m/>
    <m/>
    <n v="1493322840"/>
    <s v="Oficina de Fomento Regional (GIT de Consenso Social) - MINTIC"/>
    <s v="Josef Heilbron Lopez: _x000a_jheilbron@mintic.gov.co_x000a__x000a_Andrea Caballero Quiroz: acaballeroq@mintic.gov.co"/>
  </r>
  <r>
    <s v="PREVENCION"/>
    <s v="1.1. Capacidades de las mujeres en todas sus diversidades fortalecidas como constructoras y guardianas de la paz y seguridad a nivel territorial y nacional"/>
    <n v="39"/>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x v="0"/>
    <s v="No. De Socializaciones  de resolución 1325 y el plan de acción nacional."/>
    <m/>
    <m/>
    <m/>
    <n v="7"/>
    <n v="900000000"/>
    <m/>
    <n v="7"/>
    <n v="900000000"/>
    <m/>
    <m/>
    <m/>
    <m/>
    <n v="14"/>
    <n v="1800000000"/>
    <m/>
    <m/>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x v="1"/>
    <s v="Videos de sensibilización"/>
    <m/>
    <m/>
    <m/>
    <n v="10"/>
    <n v="20000000"/>
    <s v="PRESUPUESTO GENERAL DE LA NACIÓN - PROYECTO DE INVERSIÓN"/>
    <n v="10"/>
    <n v="21200000"/>
    <s v="PRESUPUESTO GENERAL DE LA NACIÓN - PROYECTO DE INVERSIÓN"/>
    <n v="10"/>
    <n v="21836000"/>
    <s v="PRESUPUESTO GENERAL DE LA NACIÓN - PROYECTO DE INVERSIÓN"/>
    <n v="30"/>
    <n v="630360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x v="5"/>
    <s v="Eventos de socialización"/>
    <m/>
    <m/>
    <m/>
    <n v="16"/>
    <n v="80272064"/>
    <m/>
    <m/>
    <m/>
    <m/>
    <m/>
    <m/>
    <m/>
    <m/>
    <n v="80272064"/>
    <m/>
    <m/>
  </r>
  <r>
    <s v="PREVENCION"/>
    <s v="1.1. Capacidades de las mujeres en todas sus diversidades fortalecidas como constructoras y guardianas de la paz y seguridad a nivel territorial y nacional"/>
    <n v="40"/>
    <x v="0"/>
    <x v="8"/>
    <s v="Apoyar el alistamiento de  las mujeres indígenas para la territorialización y localización del PAN1325"/>
    <x v="0"/>
    <s v="Apoyo prestado para el alistamiento"/>
    <s v="(No de apoyos prestados/No de apoyos propuestos)*100"/>
    <d v="2024-11-01T00:00:00"/>
    <d v="2026-12-31T00:00:00"/>
    <n v="1"/>
    <n v="760000000"/>
    <s v="FonIgualdad"/>
    <n v="0"/>
    <m/>
    <n v="0"/>
    <m/>
    <m/>
    <m/>
    <m/>
    <n v="760000000"/>
    <m/>
    <s v="Camila Salazar López_x000a_csalazar@minigualdad.gov.co"/>
  </r>
  <r>
    <s v="PREVENCION"/>
    <s v="1.2. Participación paritaria e incorporación de la agenda de paz y seguridad de las mujeres en todas sus diversidades y contextos territoriales, fuera y dentro del país, en negociaciones presentes y futuras para la paz y la seguridad.  "/>
    <n v="41"/>
    <x v="0"/>
    <x v="8"/>
    <s v="Presentar, conforme a la información suministrada por las demás entidades, el informe  de avances del PAN 1325 frente al Consejo de Seguridad de las Naciones Unidas, de acuerdo con la periodicidad establecida para esto. "/>
    <x v="0"/>
    <s v="No. De Informes "/>
    <m/>
    <m/>
    <m/>
    <m/>
    <m/>
    <m/>
    <m/>
    <n v="15000000"/>
    <m/>
    <m/>
    <n v="15000000"/>
    <m/>
    <m/>
    <n v="30000000"/>
    <m/>
    <m/>
  </r>
  <r>
    <s v="PREVENCION"/>
    <s v="1.2. Participación paritaria e incorporación de la agenda de paz y seguridad de las mujeres en todas sus diversidades y contextos territoriales, fuera y dentro del país, en negociaciones presentes y futuras para la paz y la seguridad.  "/>
    <m/>
    <x v="0"/>
    <x v="8"/>
    <s v="Presentar, conforme a la información suministrada por las demás entidades, el informe  de avances del PAN 1325 frente al Consejo de Seguridad de las Naciones Unidas, de acuerdo con la periodicidad establecida para esto. "/>
    <x v="8"/>
    <s v="No. De informes presentados por el MRE al Consejo de seguridad"/>
    <s v="Informe elaborado"/>
    <n v="2025"/>
    <n v="2026"/>
    <n v="1"/>
    <n v="0"/>
    <s v="Funcionamiento"/>
    <n v="2"/>
    <n v="0"/>
    <s v="Funcionamiento"/>
    <n v="2"/>
    <n v="0"/>
    <s v="Funcionamiento"/>
    <n v="2"/>
    <n v="0"/>
    <s v="GIT PEF y Asuntos de Género"/>
    <s v="Diana Maria Parra Romero_x000a_diana.parrar@cancilleria.gov.co"/>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s v="PREVENCION"/>
    <s v="1.1.  Capacidades de las mujeres en todas sus diversidades, fortalecidas como constructoras y guardianas de la paz y seguridad a nivel territorial y nacional"/>
    <n v="1"/>
    <x v="0"/>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s v="Ministerio de Igualdad y Equidad"/>
    <s v="No de procesos de formación desarrollados "/>
    <s v="(No de procesos de formación desarrollados / No de procesos propuestos a desarrollar)*100"/>
    <n v="0"/>
    <d v="2026-12-31T00:00:00"/>
    <n v="0.2"/>
    <n v="250000000"/>
    <s v="FonIgualdad"/>
    <n v="0.4"/>
    <n v="500000000"/>
    <s v="FonIgualdad"/>
    <n v="0.4"/>
    <n v="500000000"/>
    <s v="FonIgualdad"/>
    <n v="1"/>
    <n v="12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m/>
    <x v="1"/>
    <x v="0"/>
    <s v="Implementar procesos de formación para fortalecer capacidades de las mujeres en todas sus diversidades,  medios de comunicación e instituciones de todos los niveles territoriales que incluyan los enfoques del plan para garantizar el reconocimiento, la no estigmatización, la inclusión y participación de las mujeres en los ejercicios de control político, ciudadano y de veeduría en relación con la implementación de las políticas públicas para la garantía de derechos y la construcción de paz y seguridad de las mujeres en los territorios urbanos y rurales en contexto de conflicto armado."/>
    <s v="ESAP"/>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2"/>
    <x v="0"/>
    <x v="0"/>
    <s v="Fortalecer las capacidades de las lideresas y colectivos de mujeres en todas sus diversidades para favorecer su capacidad de aportar a la resolución de conflictos territoriales relacionados con la discriminación y las hostilidades horizontales en los contextos del conflicto en zonas urbanas y rurales.  "/>
    <s v="ESAP"/>
    <s v="Eventos de capacitación"/>
    <m/>
    <m/>
    <m/>
    <n v="16"/>
    <n v="38400000"/>
    <s v="PRESUPUESTO GENERAL DE LA NACIÓN - PROYECTO DE INVERSIÓN"/>
    <n v="16"/>
    <n v="40704000"/>
    <s v="PRESUPUESTO GENERAL DE LA NACIÓN - PROYECTO DE INVERSIÓN"/>
    <n v="16"/>
    <n v="41925120"/>
    <s v="PRESUPUESTO GENERAL DE LA NACIÓN - PROYECTO DE INVERSIÓN"/>
    <n v="48"/>
    <n v="12102912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3"/>
    <x v="0"/>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s v="ARN_x000a_"/>
    <s v="(%) de avance en la implementación de las acciones dirigidas al fortalecimiento de capacidades y liderazgos de las mujeres excombatientes y lídereses sociales y comunitarias"/>
    <m/>
    <m/>
    <m/>
    <s v="30 sesiones formativas"/>
    <n v="1718652492"/>
    <s v="Gastos de Funcionamiento"/>
    <m/>
    <m/>
    <m/>
    <m/>
    <m/>
    <m/>
    <m/>
    <n v="1718652492"/>
    <m/>
    <m/>
  </r>
  <r>
    <s v="PREVENCION"/>
    <s v="1.1.  Capacidades de las mujeres en todas sus diversidades, fortalecidas como constructoras y guardianas de la paz y seguridad a nivel territorial y nacional"/>
    <m/>
    <x v="1"/>
    <x v="0"/>
    <s v="Fortalecer las capacidades de las mujeres en todas sus diversidades para participar en el ejercicio de control político, ciudadano y de veeduría en relación con la implementación de las políticas públicas para la garantía de derechos y la construcción de paz y seguridad de las mujeres en los territorios urbanos y rurales en contexto de conflicto armado. "/>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4"/>
    <x v="0"/>
    <x v="0"/>
    <s v="Diseñar e implementar escuelas regionales de liderazgo político desde la perspectiva de las mujeres negras, afrocolombianas, raizales y palenqueras en formación política desde el feminismo negro, popular y antimilitarista para la consolidación de procesos de paz. "/>
    <s v="Ministerio de Igualdad y Equidad"/>
    <s v="No de escuelas diseñadas e implementadas"/>
    <s v="(No de escuelas diseñadas e implementadas / No de escuelas programadas)*100"/>
    <d v="2025-01-01T00:00:00"/>
    <d v="2026-12-31T00:00:00"/>
    <n v="0"/>
    <m/>
    <m/>
    <n v="0.5"/>
    <n v="375000000"/>
    <s v="FonIgualdad"/>
    <n v="0.5"/>
    <n v="375000000"/>
    <s v="FonIgualdad"/>
    <n v="1"/>
    <n v="7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Diseñar e implementar escuelas regionales de liderazgo político desde la perspectiva de las mujeres negras, afrocolombianas, raizales y palenqueras en formación política desde el feminismo negro, popular y antimilitarista para la consolidación de procesos de paz. "/>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5"/>
    <x v="0"/>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Colombia Compra Eficiente"/>
    <s v="Documento orientador para la aplicación de criterios diferenciales y demás aspectos determinantes para la participación de las organizaciones, empresas y emprendimientos de mujeres en en el sistema de compra pública.                  "/>
    <s v="Número de documentos publicados"/>
    <d v="2024-06-01T00:00:00"/>
    <d v="2024-12-31T00:00:00"/>
    <n v="1"/>
    <n v="17458650"/>
    <s v="Recursos inversión"/>
    <n v="0"/>
    <n v="0"/>
    <s v="N/A"/>
    <n v="0"/>
    <m/>
    <s v="N/A"/>
    <n v="1"/>
    <n v="17458650"/>
    <s v="Subdirección de Gestión Contractual"/>
    <s v="Nohelia del Carmen Zawady_x000a_Subdirectora_x000a__x000a_nohelia.zawady@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Colombia Compra Eficiente"/>
    <s v=" Número de mujeres de organizaciones y emprendimientos de mujeres participantes en capacitaciones sobre el Sistema de Compras y contratación pública."/>
    <s v="Sumatoria de mujeres de organizaciones y emprendimientos de mujeres participantes"/>
    <d v="2024-02-01T00:00:00"/>
    <d v="2026-12-31T00:00:00"/>
    <n v="500"/>
    <n v="25660083"/>
    <s v="Recursos inversión"/>
    <n v="700"/>
    <n v="32591210"/>
    <s v="Recursos inversión"/>
    <n v="500"/>
    <n v="32622249"/>
    <s v="Recursos inversión"/>
    <n v="1700"/>
    <n v="90873542"/>
    <s v="Dirección General"/>
    <s v="Ricardo Andrés Pajarito Mondragón_x000a_Asesor_x000a__x000a_ricardo.pajarito@colombiacompra.gov.co"/>
  </r>
  <r>
    <s v="PARTICIPACION"/>
    <s v="1.1.  Capacidades de las mujeres en todas sus diversidades, fortalecidas como constructoras y guardianas de la paz y seguridad a nivel territorial y nacional"/>
    <m/>
    <x v="1"/>
    <x v="0"/>
    <s v=" Fortalecer las capacidades técnicas de las organizaciones de mujeres en todas sus diversidades que adelantan iniciativas de construcción de paz en las comunidades, de modo que puedan participar de manera incluyente y accesible en los procesos de contratación estatal y ser seleccionadas de manera preferencial    por el  estado, en  acciones relacionadas con la paz y la seguridad"/>
    <s v="Colombia Compra Eficiente"/>
    <s v="Número de criterios ponderables, obligaciones o disposiciones implementadas en MAD adjudicados, que mejoren la empleabilidad, las condiciones laborales o los ingresos de las mujeres."/>
    <s v="Número de Criterios implementados"/>
    <d v="2024-06-01T00:00:00"/>
    <d v="2025-12-31T00:00:00"/>
    <n v="2"/>
    <n v="62400000"/>
    <s v="Recursos inversión"/>
    <n v="4"/>
    <n v="137280000"/>
    <s v="Recursos inversión"/>
    <n v="0"/>
    <m/>
    <s v="N/A"/>
    <n v="6"/>
    <n v="199680000"/>
    <s v="Subdirección de negocios"/>
    <s v="Guillermo Buenaventura Cruz_x000a_Subdirector_x000a__x000a_guillermo.buenaventura@colombiacompra.gov.co"/>
  </r>
  <r>
    <s v="PREVENCION"/>
    <s v="1.1.  Capacidades de las mujeres en todas sus diversidades, fortalecidas como constructoras y guardianas de la paz y seguridad a nivel territorial y nacional"/>
    <n v="6"/>
    <x v="0"/>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ARN_x000a_"/>
    <s v="(%) de avance en la implementación de las acciones dirigidas al fortalecimiento de capacidades y liderazgos de las mujeres excombatientes y lídereses sociales y comunitarias"/>
    <m/>
    <m/>
    <m/>
    <s v="30 sesiones formativas"/>
    <n v="2762578092"/>
    <s v="Gastos de Funcionamiento"/>
    <s v="Funcionamiento455"/>
    <n v="356074400"/>
    <s v="Gastos de Funcionamiento"/>
    <m/>
    <m/>
    <m/>
    <m/>
    <n v="3118652492"/>
    <m/>
    <m/>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Ministerio de Igualdad y Equidad"/>
    <s v="No de procesos fortalecidos"/>
    <s v="(No de procesos de organizativos fortalecidos / No de procesos organizativos propuestos para fortalecer)*100"/>
    <m/>
    <d v="2026-12-31T00:00:00"/>
    <n v="10"/>
    <n v="150000000"/>
    <s v="FonIgualdad"/>
    <n v="10"/>
    <n v="150000000"/>
    <s v="FonIgualdad"/>
    <n v="10"/>
    <n v="150000000"/>
    <s v="FonIgualdad"/>
    <n v="30"/>
    <n v="450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Min culturas"/>
    <s v="Pasantías Comunicación, Mujer y Ruralidad:_x000a_Formación, intercambio de experiencias y creación de contenidos entre colectivos de mujeres rurales. Seis (6) intercambios de experiencias de mujeres que lideran colectivos y procesos de comunicación pertenecientes a comunidades indígenas, afrodescendientes, campesinas y jóvenes provenientes de contextos rurales realizados."/>
    <n v="5"/>
    <s v="Julio"/>
    <s v="Noviembre"/>
    <s v="5 contenidos creados y producidos en las pasantías de Comunicación, Mujer y Ruralidad, 1 por cada departamento priorizado: Pacífico, Meta, Bolívar, Santander y Nariño"/>
    <n v="100000000"/>
    <n v="5"/>
    <s v="2 contenidos creados y producidos en las pasantías de Comunicación, Mujer y Ruralidad."/>
    <n v="50000000"/>
    <n v="5"/>
    <s v="2 contenidos creados y producidos en las pasantías de Comunicación, Mujer y Ruralidad."/>
    <n v="50000000"/>
    <n v="5"/>
    <s v="9 contenidos creados y producidos en las pasantías de Comunicación, Mujer y Ruralidad."/>
    <n v="200000000"/>
    <s v=" Grupo Comunicaciones -DACM - Proyecto Comunicación para la paz, territorios para la vida"/>
    <s v="Jaime Conrado - Luisa Fernanda Acosta"/>
  </r>
  <r>
    <s v="PARTICIPACION"/>
    <s v="1.1.  Capacidades de las mujeres en todas sus diversidades, fortalecidas como constructoras y guardianas de la paz y seguridad a nivel territorial y nacional"/>
    <m/>
    <x v="1"/>
    <x v="0"/>
    <s v="Fortalecer los procesos organizativos de las mujeres en todas sus diversidades con experiencias en construcción de paz y seguridad desde los saberes ancestrales y fomentar procesos de memoria histórica de las mujeres en los territorios incorporando herramientas culturales y ancestrales para la construcción de la paz y la seguridad."/>
    <s v="MinInterior"/>
    <s v="Número de espacios realizados"/>
    <m/>
    <m/>
    <m/>
    <n v="9"/>
    <n v="27000000"/>
    <m/>
    <n v="45"/>
    <n v="135000000"/>
    <m/>
    <n v="45"/>
    <n v="135000000"/>
    <m/>
    <n v="99"/>
    <n v="297000000"/>
    <m/>
    <m/>
  </r>
  <r>
    <m/>
    <m/>
    <n v="7"/>
    <x v="0"/>
    <x v="0"/>
    <s v="Realizar el proceso de fortalecimiento organizativa y de asistencia tecnica y de Registro Público Único Nacional y/o actualización de los Consejos Comunitarios,  Formas o Expresiones Organizativas, Organizaciones de Base y las demás que cree la Ley, de las lideresas y defensoras."/>
    <s v="MinInterior"/>
    <s v="Número de espacios realizados"/>
    <s v="Sumatoria de espacios realizados"/>
    <d v="2024-11-01T00:00:00"/>
    <d v="2026-12-31T00:00:00"/>
    <n v="15"/>
    <n v="100000000"/>
    <s v="Programa Misional de Funcionamiento_x000a_A-03-06-01-012 "/>
    <n v="15"/>
    <n v="105000000"/>
    <s v="Programa Misional de Funcionamiento_x000a_A-03-06-01-012 "/>
    <n v="15"/>
    <n v="105000000"/>
    <s v="Programa Misional de Funcionamiento_x000a_A-03-06-01-012 "/>
    <n v="45"/>
    <n v="310000000"/>
    <m/>
    <s v="Celia Norena Banguero Camilo_x000a_celia.banguero@mininterior.gov.co"/>
  </r>
  <r>
    <s v="PARTICIPACION"/>
    <s v="1.1.  Capacidades de las mujeres en todas sus diversidades, fortalecidas como constructoras y guardianas de la paz y seguridad a nivel territorial y nacional"/>
    <n v="8"/>
    <x v="0"/>
    <x v="0"/>
    <s v="Mejorar las capacidades de las lideresas y colectivos LBT y mujeres con discapacidad, en la construcción de políticas públicas, planes de desarrollo y agendas locales sobre paz y seguridad. "/>
    <s v="Ministerio de Igualdad y Equidad"/>
    <s v="Mujeres y lideresas LBT vinculadas a proceso de formación en derechos de la Dirección para la Garantía de los Derechos de la Población LGBTIQ+"/>
    <m/>
    <m/>
    <m/>
    <n v="180"/>
    <n v="450000000"/>
    <m/>
    <m/>
    <n v="450000000"/>
    <m/>
    <m/>
    <n v="450000000"/>
    <m/>
    <m/>
    <n v="1350000000"/>
    <m/>
    <m/>
  </r>
  <r>
    <s v="PARTICIPACION"/>
    <s v="1.1.  Capacidades de las mujeres en todas sus diversidades, fortalecidas como constructoras y guardianas de la paz y seguridad a nivel territorial y nacional"/>
    <m/>
    <x v="1"/>
    <x v="0"/>
    <s v="Mejorar las capacidades de las lideresas y colectivos LBT y mujeres con discapacidad, en la construcción de políticas públicas, planes de desarrollo y agendas locales sobre paz y seguridad. "/>
    <s v="Ministerio de Igualdad y Equidad"/>
    <s v="Mujeres con discapacidad vinculadas a procesos participativos para la incidencia política de organizaciones sociales que representan a las personas con discapacidad"/>
    <m/>
    <m/>
    <m/>
    <n v="150"/>
    <n v="500000000"/>
    <m/>
    <m/>
    <n v="500000000"/>
    <m/>
    <m/>
    <n v="500000000"/>
    <m/>
    <m/>
    <n v="1500000000"/>
    <m/>
    <m/>
  </r>
  <r>
    <s v="PREVENCION"/>
    <s v="1.1.  Capacidades de las mujeres en todas sus diversidades, fortalecidas como constructoras y guardianas de la paz y seguridad a nivel territorial y nacional"/>
    <n v="9"/>
    <x v="0"/>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s v="Mindefensa"/>
    <s v="Número de capacitaciones realizadas / Número de capacitaciones programadas "/>
    <m/>
    <m/>
    <m/>
    <n v="25"/>
    <n v="15000000"/>
    <s v="Funcionamiento"/>
    <n v="30"/>
    <n v="15000000"/>
    <s v="Funcionamiento"/>
    <n v="35"/>
    <n v="15000000"/>
    <s v="Funcionamiento"/>
    <n v="90"/>
    <n v="45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Afianzar los procesos de capacitación a miembros de la Fuerza Pública en los temas relacionados con las masculinidades corresponsables y no violentas, bajo los enfoques interseccional, de género, diferencial, antirracista, por orientación sexual, expresión e identidad de género."/>
    <s v="ESAP"/>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n v="10"/>
    <x v="0"/>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s v="Mindefensa"/>
    <s v="Número de capacitaciones realizadas / Número de capacitaciones programadas "/>
    <m/>
    <m/>
    <m/>
    <n v="2"/>
    <n v="60000000"/>
    <s v="Funcionamiento"/>
    <n v="4"/>
    <n v="60000000"/>
    <s v="Funcionamiento"/>
    <n v="6"/>
    <n v="60000000"/>
    <s v="Funcionamiento"/>
    <n v="12"/>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m/>
    <x v="1"/>
    <x v="1"/>
    <s v="Fortalecer dentro de los programas de liderazgo de la Fuerza Pública, la capacitación en temas de empoderamiento femenino que potencialicen las competencias del ser, saber y hacer de las mujeres uniformadas para la superación de barreras en el acceso a los cargos de toma de decisión en la perspectiva de construcción de paz desde el enfoque de seguridad humana."/>
    <s v="ESAP"/>
    <s v="Eventos de capacitación"/>
    <m/>
    <m/>
    <m/>
    <n v="10"/>
    <n v="24000000"/>
    <s v="PRESUPUESTO GENERAL DE LA NACIÓN - PROYECTO DE INVERSIÓN"/>
    <n v="10"/>
    <n v="25440000"/>
    <s v="PRESUPUESTO GENERAL DE LA NACIÓN - PROYECTO DE INVERSIÓN"/>
    <n v="10"/>
    <n v="26203200"/>
    <s v="PRESUPUESTO GENERAL DE LA NACIÓN - PROYECTO DE INVERSIÓN"/>
    <n v="30"/>
    <n v="75643200"/>
    <s v="DIRECCIÓN DE CAPACITACIÓN "/>
    <s v="MICHAEL LÓPEZ GARCÍA DIRECTOR DE CAPACITACIÓN michael.lopez@esap.edu.co"/>
  </r>
  <r>
    <s v="PARTICIPACION"/>
    <s v="1.1.  Capacidades de las mujeres en todas sus diversidades, fortalecidas como constructoras y guardianas de la paz y seguridad a nivel territorial y nacional"/>
    <n v="11"/>
    <x v="0"/>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s v="DAFP"/>
    <s v="Porcentaje de avance en el diseño e implementación del proceso de formación y evaluación en medidas de protección, autoprotección, autocuidado con enfoque territorial, de género,diferencial, antirracista e interseccional."/>
    <s v="% del diseño e implementación del proceso de formación y evaluación. "/>
    <d v="2024-08-01T00:00:00"/>
    <d v="2024-12-31T00:00:00"/>
    <s v="Diseño  de manera articulada con las entidades públicas encargadas de la formación y evaluación a servidoras y servidores públicas en medidas de protección, autoprotección y autocuidado  con enfoque territorial, de género,diferencial, antirracista e interseccional y enfoque por orientación sexual, expresión e identidad de género, en los cotextos de conflicto armado._x000a_Corresponde al 50% de la acción  "/>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Implementar de manera conjunta el proceso de formación y evaluación en medidas de protección, autoprotección, autocuidado con enfoque territorial, de género,diferencial, antirracista e interseccional y enfoque por orientación sexual, expresión e identidad de género, en los contextos de conflicto armado._x000a_Corresponde al 25% de la acción."/>
    <n v="15000000"/>
    <s v="Funcionamiento"/>
    <s v="Desarrollar el 100% del diseño e implementación del proceso de formación y evaluación en medidas en protección , autoprotección y autocuidado con enfoque territorial, de género,diferencial, antirracista e interseccional y enfoque por orientación sexual, expresión e identidad de género, en los contextos de conflicto armado."/>
    <n v="45000000"/>
    <s v="Dirección de Empleo Público y Dirección de Gestión del Conocimiento"/>
    <s v="Maria Rosa Aguiñada Castañeda_x000a_maguinada@funcionpublica.gov.co_x000a_3114617355_x000a__x000a_Adriana Marcela Londoño Cancelado_x000a_alondono@funcionpublica.gov.co_x000a_ 3114972993_x000a_"/>
  </r>
  <r>
    <s v="PARTICIPACION"/>
    <s v="1.1.  Capacidades de las mujeres en todas sus diversidades, fortalecidas como constructoras y guardianas de la paz y seguridad a nivel territorial y nacional"/>
    <m/>
    <x v="1"/>
    <x v="1"/>
    <s v="Implementar un proceso de formación y evaluación de competencias al funcionariado sobre las medidas de protección, autoprotección, autocuidado con un enfoque territorial, de género, diferencial, antirracista e interseccional y enfoque por orientación sexual, expresión e identidad de género, en los contextos del conflicto armado que permita cualificar el diálogo y concertación desde la comprensión de las experiencias de las mujeres en todas sus diversidades. "/>
    <s v="ESAP"/>
    <s v="Eventos de capacitación"/>
    <m/>
    <m/>
    <m/>
    <n v="5"/>
    <n v="12000000"/>
    <s v="PRESUPUESTO GENERAL DE LA NACIÓN - PROYECTO DE INVERSIÓN"/>
    <n v="5"/>
    <n v="12720000"/>
    <s v="PRESUPUESTO GENERAL DE LA NACIÓN - PROYECTO DE INVERSIÓN"/>
    <n v="5"/>
    <n v="13101600"/>
    <s v="PRESUPUESTO GENERAL DE LA NACIÓN - PROYECTO DE INVERSIÓN"/>
    <n v="15"/>
    <n v="37821600"/>
    <s v="DIRECCIÓN DE CAPACITACIÓN "/>
    <s v="MICHAEL LÓPEZ GARCÍA DIRECTOR DE CAPACITACIÓN michael.lopez@esap.edu.co"/>
  </r>
  <r>
    <s v="RECUPERACIÓN"/>
    <s v="1.1.  Capacidades de las mujeres en todas sus diversidades, fortalecidas como constructoras y guardianas de la paz y seguridad a nivel territorial y nacional"/>
    <n v="12"/>
    <x v="0"/>
    <x v="2"/>
    <s v="Promover encuentros interculturales de mujeres de diferentes orígenes que han convivido en territorios urbanos y rurales marcados por el conflicto armado interno, con el fin de contribuir a la solución pacífica de los conflictos,  al fortalecimiento de su participación en los procesos de construcción de paz, reflexionar sobre los conflictos que las desigualdades, discriminaciones y opresiones han ocasionado en los movimientos de mujeres y feministas; cuyas conclusiones se intercambien en un encuentro nacional de mujeres por la paz. "/>
    <s v="Ministerio de Igualdad y Equidad"/>
    <s v="No de encuentros desarrollados"/>
    <s v="(No de encuentros desarrollados / No de encuentros programados)*100"/>
    <m/>
    <d v="2026-12-31T00:00:00"/>
    <n v="0.45"/>
    <n v="500000000"/>
    <s v="FonIgualdad"/>
    <n v="0.55000000000000004"/>
    <n v="600000000"/>
    <s v="FonIgualdad"/>
    <n v="0"/>
    <m/>
    <m/>
    <n v="1"/>
    <n v="1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3"/>
    <x v="0"/>
    <x v="2"/>
    <s v="Generar, en el marco del accionar del Centro de Excelencia de Mujeres, Paz y Seguridad que coordina y lidera la Cancillería, espacios de intercambio regionales y globales sobre la agenda de mujeres, paz y seguridad, para fomentar el conocimiento y construcción de buenas prácticas relacionadas con la incorporación del enfoque de género y la participación de las mujeres en los procesos de paz y en todas las fases de consolidación de esta.  "/>
    <s v="Min Relaciones Exteriores"/>
    <s v="Número de reuniones con otros países de la región"/>
    <s v="Reuniones realizadas"/>
    <n v="2025"/>
    <n v="2026"/>
    <n v="0"/>
    <n v="0"/>
    <m/>
    <n v="2"/>
    <n v="90000000"/>
    <s v="Proyecto de inversión, BPIN202300000000435"/>
    <n v="2"/>
    <n v="90000000"/>
    <m/>
    <n v="4"/>
    <n v="180000000"/>
    <s v="GIT PEF y Asuntos de Género"/>
    <s v="Diana Maria Parra Romero_x000a_diana.parrar@cancilleria.gov.co"/>
  </r>
  <r>
    <s v="PREVENCION"/>
    <s v="1.1.  Capacidades de las mujeres en todas sus diversidades, fortalecidas como constructoras y guardianas de la paz y seguridad a nivel territorial y nacional"/>
    <n v="14"/>
    <x v="0"/>
    <x v="3"/>
    <s v="Campañas de prevención de prácticas racistas y discriminatorias en el relacionamiento entre las mujeres y las organizaciones como aporte para el fortalecimiento de coaliciones políticas y agendas comunes para la construcción de la paz y la seguridad en los territorios."/>
    <s v="Ministerio de Igualdad y Equidad"/>
    <s v="No. De Campañas contra el racismo y sus efectos en la conformación del poder político institucional y el ejercicio de la ciudadanía de las mujeres de los grupos étnicos."/>
    <s v="(No de campañas desarrolladas / No de campañas propuestas)*100"/>
    <m/>
    <d v="2026-12-31T00:00:00"/>
    <n v="0.5"/>
    <n v="50000000"/>
    <s v="FonIgualdad"/>
    <m/>
    <m/>
    <m/>
    <n v="0.5"/>
    <n v="50000000"/>
    <s v="FonIgualdad"/>
    <n v="1"/>
    <n v="100000000"/>
    <s v="Dirección para la Garantía de los Derechos de las Mujeres"/>
    <s v="Camila Salazar López_x000a_csalazar@minigualdad.gov.co"/>
  </r>
  <r>
    <s v="RECUPERACIÓN"/>
    <s v="1.1.  Capacidades de las mujeres en todas sus diversidades, fortalecidas como constructoras y guardianas de la paz y seguridad a nivel territorial y nacional"/>
    <n v="15"/>
    <x v="0"/>
    <x v="3"/>
    <s v=" Impulsar una estrategia nacional de pedagogía para la paz dirigida a las comunidades e instituciones educativas, públicas y privadas, para el reconocimiento del rol de las mujeres en todas sus diversidades como constructoras de paz y seguridad, que involucre y posicione los saberes ancestrales y la memoria histórica de las mujeres en relación con el conflicto armado, la violencia sociopolítica, las prácticas de resiliencia y resistencia pacífica, sus experiencias de transformación de conflictos interculturales y la educación popular. Esta estrategia debe articular las organizaciones de base de las mujeres en todas sus diversidades para su implementación. "/>
    <s v="MinEducación"/>
    <s v="Establecimientos educativos que incorporan la formación integral y la educación CRESE (ciudadana, para la reconciliación, antirracista, socioemocional y para el cambio climático) en prácticas pedagógicas basadas en la realidad"/>
    <s v="Sumatoria del número de establecimientos educativos que implementan al menos un proceso de formación integral (artes, deportes, ciencia, tecnología, programación bilingüismo e historia) y la educación CRESE (ciudadana, reconciliación,  socioemocional, antirracista y para el cambio climático)_x000a__x000a_Tipo de acumulación: Flujo"/>
    <d v="2024-01-01T00:00:00"/>
    <d v="2026-12-31T00:00:00"/>
    <n v="4007"/>
    <n v="25000000000"/>
    <s v="Presupuesto General de la Nación - Inversión"/>
    <n v="5000"/>
    <m/>
    <m/>
    <m/>
    <m/>
    <m/>
    <n v="5000"/>
    <n v="25000000000"/>
    <s v="Oficina Asesora de Planeación y Finanzas"/>
    <s v="Gabriela Benavides M._x000a_ebenavides@mineducacion.gov.co"/>
  </r>
  <r>
    <s v="PROTECCION"/>
    <s v="1.2. Participación paritaria e incorporación de la agenda de paz y seguridad de las mujeres en todas sus diversidades y contextos territoriales, fuera y dentro del país, en negociaciones presentes y futuras para la paz y la seguridad.  "/>
    <n v="16"/>
    <x v="0"/>
    <x v="3"/>
    <s v="Apoyar, crear y fortalecer plataformas comunicacionales lideradas por las organizaciones de mujeres en todas sus diversidades, que permitan dar a conocer los avances, las propuestas y los desafíos en la construcción de la paz en los territorios."/>
    <s v="MinComunicaciones"/>
    <s v="Número de producciones sonoras realizadas por las mujeres de los medios comunitarios de los pubelos étnicos cuyo contenido se enfoque en cultura de paz."/>
    <m/>
    <m/>
    <m/>
    <n v="10"/>
    <n v="25786956"/>
    <m/>
    <s v="Por Definir"/>
    <n v="27334173.360000003"/>
    <m/>
    <s v="Por Definir"/>
    <n v="28154198.560800005"/>
    <m/>
    <m/>
    <n v="81275327.9208"/>
    <s v="Oficina de Fomento Regional (GIT de Consenso Social) - MINTIC.   "/>
    <s v="Andrea Caballero Quiroz: acaballeroq@mintic.gov.co&quot;.  &quot;Josef Heilbron Lopez: _x000a_jheilbron@mintic.gov.co"/>
  </r>
  <r>
    <s v="PREVENCION"/>
    <s v="1.1.  Capacidades de las mujeres en todas sus diversidades, fortalecidas como constructoras y guardianas de la paz y seguridad a nivel territorial y nacional"/>
    <n v="17"/>
    <x v="0"/>
    <x v="4"/>
    <s v="Fortalecer los lineamientos con perspectiva de género para la promoción y protección de los derechos de las mujeres y prevención de violencias basadas en género, violencia sexual y violencia por prejuicio por orientaciones sexuales, expresión e identidad género al interior de las Fuerzas Militares y la Policía Nacional, que permitan velar por la labor de las mujeres en el sector de seguridad y defensa en desarrollo del cumplimiento de la misión constitucional de la Fuerza Pública"/>
    <s v="Mindefensa"/>
    <s v="Número de lineamientos y recomendaciones emitidos "/>
    <m/>
    <m/>
    <m/>
    <n v="2"/>
    <n v="50000000"/>
    <s v="Funcionamiento"/>
    <n v="3"/>
    <n v="50000000"/>
    <s v="Funcionamiento"/>
    <n v="4"/>
    <n v="50000000"/>
    <s v="Funcionamiento"/>
    <n v="9"/>
    <n v="15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18"/>
    <x v="0"/>
    <x v="4"/>
    <s v="Elaborar, socializar y poner en marcha un documento de lineamientos para la promoción de la equidad y los derechos de las mujeres en la Fuerza Pública. _x000a__x000a_ "/>
    <s v="Ministerio de Igualdad y Equidad"/>
    <s v="No. De lineamientos para la promoción de la equidad y los derechos de las mujeres en la Fuerza Pública."/>
    <s v="(No de lineamientos elaborados y socializados / No de lineamientos proyectados a elaborar y socializar)*100"/>
    <m/>
    <d v="2025-12-31T00:00:00"/>
    <n v="0"/>
    <n v="0"/>
    <m/>
    <n v="1"/>
    <n v="61000000"/>
    <m/>
    <n v="0"/>
    <n v="0"/>
    <m/>
    <n v="1"/>
    <n v="61000000"/>
    <s v="Dirección para la Garantía de los Derechos de las Mujeres"/>
    <s v="Camila Salazar López_x000a_csalazar@minigualdad.gov.co"/>
  </r>
  <r>
    <s v="PARTICIPACION"/>
    <s v="1.1.  Capacidades de las mujeres en todas sus diversidades, fortalecidas como constructoras y guardianas de la paz y seguridad a nivel territorial y nacional"/>
    <n v="19"/>
    <x v="0"/>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s v="MinInterior"/>
    <s v="Número de espacios realizados"/>
    <m/>
    <m/>
    <m/>
    <n v="5"/>
    <n v="15000000"/>
    <m/>
    <n v="20"/>
    <n v="60000000"/>
    <m/>
    <n v="20"/>
    <n v="60000000"/>
    <m/>
    <n v="45"/>
    <n v="135000000"/>
    <m/>
    <m/>
  </r>
  <r>
    <s v="PARTICIPACION"/>
    <s v="1.1.  Capacidades de las mujeres en todas sus diversidades, fortalecidas como constructoras y guardianas de la paz y seguridad a nivel territorial y nacional"/>
    <m/>
    <x v="1"/>
    <x v="4"/>
    <s v=" _x000a_Elaborar, socializar y poner en marcha lineamientos para la garantía de la participación y representación de las mujeres en todas sus diversidades como guardianas de la paz y la seguridad en las diferentes instancias estatales y de comunidades étnicas para la toma de decisiones sobre la seguridad y la paz para las mujeres a nivel local, departamental y nacional, y que contribuya a su actoría de paz en el contexto urbano y rural. "/>
    <s v="ESAP"/>
    <s v="Eventos de capacitación"/>
    <m/>
    <m/>
    <m/>
    <n v="16"/>
    <n v="19200000"/>
    <s v="PRESUPUESTO GENERAL DE LA NACIÓN - PROYECTO DE INVERSIÓN"/>
    <n v="16"/>
    <n v="20352000"/>
    <s v="PRESUPUESTO GENERAL DE LA NACIÓN - PROYECTO DE INVERSIÓN"/>
    <n v="16"/>
    <n v="20962560"/>
    <s v="PRESUPUESTO GENERAL DE LA NACIÓN - PROYECTO DE INVERSIÓN"/>
    <n v="48"/>
    <n v="60514560"/>
    <s v="DIRECCIÓN DE CAPACITACIÓN "/>
    <s v="MICHAEL LÓPEZ GARCÍA DIRECTOR DE CAPACITACIÓN michael.lopez@esap.edu.co"/>
  </r>
  <r>
    <m/>
    <m/>
    <n v="20"/>
    <x v="0"/>
    <x v="4"/>
    <s v="Medidas afirmativas para garantizar la participación de las mujeres lideresas y defensoras en los espacios de participación generados para las comunidades Negras, Afrocolombianas, Raizales Palenqueras."/>
    <s v="MinInterior"/>
    <s v="Número de espacios realizados"/>
    <s v="Sumatoria de espacios realizados"/>
    <d v="2024-11-01T00:00:00"/>
    <d v="2026-12-31T00:00:00"/>
    <n v="2"/>
    <n v="50000000"/>
    <s v="Programa Misional de Funcionamiento_x000a_A-03-06-01-012 "/>
    <n v="4"/>
    <n v="55000000"/>
    <s v="Programa Misional de Funcionamiento_x000a_A-03-06-01-012 "/>
    <n v="4"/>
    <n v="55000000"/>
    <s v="Programa Misional de Funcionamiento_x000a_A-03-06-01-012 "/>
    <n v="10"/>
    <n v="160000000"/>
    <m/>
    <s v="Celia Norena Banguero Camilo_x000a_celia.banguero@mininterior.gov.co"/>
  </r>
  <r>
    <s v="PROTECCION"/>
    <s v="1.2. Participación paritaria e incorporación de la agenda de paz y seguridad de las mujeres en todas sus diversidades y contextos territoriales, fuera y dentro del país, en negociaciones presentes y futuras para la paz y la seguridad.  "/>
    <n v="21"/>
    <x v="0"/>
    <x v="4"/>
    <s v=" Promover la transversalización del enfoque de género, étnico, población LBTI, jóvenes, niñas, adultas mayores y mujeres en condición de discapacidad en la construcción de las agendas de transformaciones para la paz en el territorio, en el marco de los acuerdos y procesos de paz que adelanta el gobierno."/>
    <s v="OCCP"/>
    <s v="Número de informes acompañados de actas, ayudas de memoria y/o documentos desarrollados a partir de reuniones internas e interinstitucionales. "/>
    <s v="Sumatoria de informes mensuales  "/>
    <s v="Agosto de 2025"/>
    <s v="Diciembre de 2025"/>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ROTECCION"/>
    <s v="1.2. Participación paritaria e incorporación de la agenda de paz y seguridad de las mujeres en todas sus diversidades y contextos territoriales, fuera y dentro del país, en negociaciones presentes y futuras para la paz y la seguridad.  "/>
    <n v="22"/>
    <x v="0"/>
    <x v="4"/>
    <s v="Garantizar procesos de verificación permanentes y determinantes frente a riesgos o eventos de violencia sexual, reproductiva y por prejuicio por orientación sexual, expresión e identidad de género contra las mujeres en todas sus diversidades en el cese al fuego.  "/>
    <s v="Mindefensa - Policía Nacional"/>
    <s v="Documento de Recomendaciones"/>
    <m/>
    <m/>
    <m/>
    <n v="1"/>
    <n v="15000000"/>
    <s v="Funcionamiento"/>
    <n v="1"/>
    <n v="15000000"/>
    <s v="Funcionamiento"/>
    <n v="1"/>
    <n v="15000000"/>
    <s v="Funcionamiento"/>
    <n v="3"/>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n v="23"/>
    <x v="0"/>
    <x v="4"/>
    <s v="Diseñar una estrategia de incorporación de las recomendaciones de la Comisión de la Verdad relacionadas con la participación de las mujeres en todas sus diversidades en las transformaciones culturales y sociales para la convivencia, en los procesos de diálogos y negociación de paz presentes y futuros, para garantizar que su experiencia previa en materia de resistencias, juntanzas y organización, contribuyen a la generación de acuerdos para la implementación de medidas de satisfacción y No Repetición."/>
    <s v="Ministerio de Igualdad y Equidad"/>
    <s v="No. de contenidos digitales sobre las recomendaciones de la Comision de la Verdad  relacionadas con la participación de las mujeres en todas sus diversidades "/>
    <s v="(No de contenidos digitales diseñados/No de contendidos programados)*100"/>
    <d v="2025-01-01T00:00:00"/>
    <d v="2025-12-31T00:00:00"/>
    <m/>
    <m/>
    <m/>
    <n v="1"/>
    <n v="50000000"/>
    <s v="FonIgualdad"/>
    <m/>
    <n v="0"/>
    <m/>
    <m/>
    <n v="50000000"/>
    <s v="Dirección para la Garantía de los Derechos de las Mujeres"/>
    <s v="Camila Salazar López_x000a_csalazar@minigualdad.gov.co"/>
  </r>
  <r>
    <s v="PREVENCION"/>
    <s v="1.1. Capacidades de las mujeres en todas sus diversidades fortalecidas como constructoras y guardianas de la paz y seguridad a nivel territorial y nacional"/>
    <n v="24"/>
    <x v="0"/>
    <x v="5"/>
    <s v="Formalizar el área de asuntos de género del Ministerio de Defensa con el propósito de consolidar el proceso de transversalización del enfoque de género, el enfoque interseccional, étnico y antirracista al interior del Sector y en el quehacer de la Fuerza Pública."/>
    <s v="Mindefensa"/>
    <s v="Firma del acto administrativo que crea el grupo de asuntos de género"/>
    <m/>
    <m/>
    <m/>
    <n v="0"/>
    <n v="0"/>
    <s v="Funcionamiento"/>
    <n v="1"/>
    <n v="10000000"/>
    <s v="Funcionamiento"/>
    <n v="0"/>
    <n v="0"/>
    <n v="0"/>
    <n v="1"/>
    <n v="1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4"/>
    <x v="0"/>
    <x v="5"/>
    <s v="Impulsar en el sector de defensa el fortalecimiento de roles de las mujeres integrantes de la fuerza pública en función de sus estrategias para el relacionamiento con las mujeres de los distintos territorios y en todas sus diversidades en la perspectiva de paz y la seguridad humana.  _x000a__x000a_"/>
    <s v="Mindefensa"/>
    <s v="Número de espacios de dialogo realizados "/>
    <m/>
    <m/>
    <m/>
    <n v="2"/>
    <n v="60000000"/>
    <s v="Funcionamiento"/>
    <n v="3"/>
    <n v="60000000"/>
    <s v="Funcionamiento"/>
    <n v="4"/>
    <n v="60000000"/>
    <s v="Funcionamiento"/>
    <n v="9"/>
    <n v="180000000"/>
    <s v="Dirección DDHH y DIH "/>
    <s v="Karen Pineda Mejía - Coordinadora Grupo Instrucción y Cooperación _x000a_Karen.pineda@mindefensa.gov.co "/>
  </r>
  <r>
    <s v="PREVENCION"/>
    <s v="1.1. Capacidades de las mujeres en todas sus diversidades fortalecidas como constructoras y guardianas de la paz y seguridad a nivel territorial y nacional"/>
    <n v="26"/>
    <x v="0"/>
    <x v="5"/>
    <s v="Realizar un proceso de autoevaluación de la implementación del enfoque de género e interseccional al interior de las Fuerzas Militares. "/>
    <s v="Mindefensa"/>
    <s v="Número de informes presentados "/>
    <m/>
    <m/>
    <m/>
    <n v="0"/>
    <n v="150000000"/>
    <s v="Cooperación Internacional "/>
    <n v="3"/>
    <n v="150000000"/>
    <s v="Cooperación Internacional "/>
    <n v="1"/>
    <n v="0"/>
    <n v="0"/>
    <n v="4"/>
    <n v="300000000"/>
    <s v="Dirección DDHH y DIH "/>
    <s v="Karen Pineda Mejía - Coordinadora Grupo Instrucción y Cooperación _x000a_Karen.pineda@mindefensa.gov.co "/>
  </r>
  <r>
    <s v="RECUPERACIÓN"/>
    <s v="1.1. Capacidades de las mujeres en todas sus diversidades fortalecidas como constructoras y guardianas de la paz y seguridad a nivel territorial y nacional"/>
    <n v="27"/>
    <x v="0"/>
    <x v="5"/>
    <s v="Crear el componente sobre mujeres, paz y seguridad en los observatorios territoriales de género y el Observatorio colombiano de las mujeres para dar cuenta de los procesos puestos en marcha a nivel nacional, departamental, local y en el exterior para la construcción de la paz, y de las acciones y contribuciones de las mujeres. Este componente debe desagregar la información por etnicidad, edad,  discapacidad, orientación sexual, identidad de género y ubicación geográfica."/>
    <s v="Ministerio de Igualdad y Equidad"/>
    <s v="Instalación e implementación nacional del componente de mujeres paz y seguridad en el Observatorio Colombiano de las Mujeres"/>
    <s v="El observatorio nacional cuenta con el componente Mujeres, Paz, Seguridad"/>
    <d v="2024-10-01T00:00:00"/>
    <m/>
    <s v="Componente de Mujeres Paz y Seguridad diseñado técnica y operativamente a nivel nacional"/>
    <n v="250000000"/>
    <m/>
    <m/>
    <n v="0"/>
    <m/>
    <m/>
    <n v="0"/>
    <m/>
    <m/>
    <n v="250000000"/>
    <m/>
    <m/>
  </r>
  <r>
    <s v="RECUPERACION"/>
    <s v="1.1. Capacidades de las mujeres en todas sus diversidades fortalecidas como constructoras y guardianas de la paz y seguridad a nivel territorial y nacional"/>
    <n v="28"/>
    <x v="0"/>
    <x v="5"/>
    <s v="Brindar asistencia técnica para crear  el componente sobre mujeres, paz y seguridad en los observatorios territoriales de género que permita visibilizar los procesos puestos en marcha a nivel departamental, local y en el exterior para la construcción de la paz, y de las acciones y contribuciones de las mujeres. Este componente debe desagregar la información por etnicidad, edad,  discapacidad, orientación sexual, identidad de género y ubicación geográfica"/>
    <s v="VMM despacho"/>
    <s v="Nùmero de asistencias técnicas realizadas"/>
    <m/>
    <m/>
    <m/>
    <m/>
    <n v="12900000"/>
    <m/>
    <m/>
    <n v="51600000"/>
    <m/>
    <m/>
    <n v="51600000"/>
    <m/>
    <m/>
    <n v="116100000"/>
    <s v="DESPACHO VMM"/>
    <s v="Liliana Gomez"/>
  </r>
  <r>
    <s v="RECUPERACIÓN"/>
    <s v="1.1. Capacidades de las mujeres en todas sus diversidades fortalecidas como constructoras y guardianas de la paz y seguridad a nivel territorial y nacional"/>
    <n v="29"/>
    <x v="0"/>
    <x v="5"/>
    <s v="Impulsar la creación del componente sobre mujeres, paz y seguridad en los observatorios territoriales de derechos humanos."/>
    <s v="Consejería Presidencial para los Derechos Humanos y DIH"/>
    <s v="Mapeo de actores de los observaotorios que hacen parte de la Red Nacional de Observatorios de Derechos Humanos y Derecho Internaiconal Humanitario - RODHI, que manifiesten interés en la creación del componente mujeres, paz y seguridad"/>
    <s v="Directorio de Observatorios pertenecientes a la RODHI -  Número de observatorios"/>
    <m/>
    <m/>
    <n v="5"/>
    <n v="500000"/>
    <s v="Recursos de funcionamiento DAPRE"/>
    <n v="5"/>
    <n v="500000"/>
    <s v="Recursos de funcionamiento DAPRE"/>
    <n v="5"/>
    <n v="500000"/>
    <s v="Recursos de funcionamiento DAPRE"/>
    <n v="15"/>
    <n v="1500000"/>
    <s v="Observatorio DDHH Consejería Presidencial para los DDHH y DIH"/>
    <s v="Oscar González - 3112807313"/>
  </r>
  <r>
    <s v="RECUPERACIÓN"/>
    <s v="1.1. Capacidades de las mujeres en todas sus diversidades fortalecidas como constructoras y guardianas de la paz y seguridad a nivel territorial y nacional"/>
    <m/>
    <x v="1"/>
    <x v="5"/>
    <s v="Impulsar la creación del componente sobre mujeres, paz y seguridad en los observatorios territoriales de derechos humanos."/>
    <s v="Consejería Presidencial para los Derechos Humanos y DIH"/>
    <s v="Brindar asistencia técnica mediante la incorporación  del componente mujeres, paz y seguridad en los nodos territoriales de la Red Nacional de Observatorios de Derechos Humanos y Derecho Internacional Humanitario, priorizados para los siguientes departamentos: Putumayo, Sucre, Bolívar, Antioquia, Nariño, Chocó, Norte de Santander y Cauca."/>
    <s v="Número de asistencias"/>
    <m/>
    <m/>
    <n v="1"/>
    <n v="500000"/>
    <s v="Recursos de funcionamiento DAPRE*"/>
    <n v="1"/>
    <n v="500000"/>
    <s v="Recursos de funcionamiento DAPRE*"/>
    <n v="1"/>
    <n v="500000"/>
    <s v="Recursos de funcionamiento DAPRE*"/>
    <n v="3"/>
    <n v="1500000"/>
    <s v="Observatorio DDHH Consejería Presidencial para los DDHH y DIH"/>
    <s v="Oscar González - 3112807313"/>
  </r>
  <r>
    <s v="PARTICIPACION"/>
    <s v="1.2. Participación paritaria e incorporación de la agenda de paz y seguridad de las mujeres en todas sus diversidades y contextos territoriales, fuera y dentro del país, en negociaciones presentes y futuras para la paz y la seguridad.  "/>
    <n v="30"/>
    <x v="0"/>
    <x v="6"/>
    <s v="_x000a_Poner en marcha acciones que fortalezcan el ejercicio del derecho a la participación política y electoral de las mujeres en todas sus diversidades, con énfasis en garantías de acceso en zonas apartadas o afectadas por el conflicto armado."/>
    <s v="Consejo Nacional Electoral"/>
    <s v="Realizar jornadas de capacitación y sensibilización con el fin de brindar a las mujeres herramientas que faciliten su  vinculación activa en procesos de participación política y representatividad electoral."/>
    <s v="# de capacitaciones/año"/>
    <d v="2024-09-01T00:00:00"/>
    <d v="2026-12-01T00:00:00"/>
    <s v="Desarrollar cinco (5) eventos formativos en los municipios de:  Villamaría-Caldas, Puerto Carreño-Vichada, Macarena-Meta, San José del Guaviare-Guaviare, Corozal-Sucre y Villanueva-La Guajira."/>
    <n v="119486629"/>
    <s v="Fortalecimiento Centro de Estudios en Democracia y Asuntos Electorales - CEDAE"/>
    <s v="Desarrollar ocho (8) eventos formativos en los municipios de:  San Andrés-San Andrés, Florencia-Caquetá, Leticia-Amazonas, Aguazul-Casanare, Cereté-Córdoba, Puerto Asís-Putumayo, Turbaco-Bolívar y Tumaco-Valle del Cauca."/>
    <n v="122802552"/>
    <s v="*Presupuesto solicitado a Ministerio de Hacienda, pendiente aprobación del Congreso."/>
    <s v="Desarrollar ocho (8) eventos formativos en los municipios (por definir)."/>
    <n v="126486629"/>
    <s v="**Rubro contemplado en Marco de Gasto de Mediano Plazo"/>
    <n v="368775810"/>
    <n v="368775810"/>
    <s v="Grupo Interno Género, Etnias y Democracia Inclusiva"/>
    <s v="Lina María Ramírez Pulgarín_x000a_grupogedi@cne.gov.co"/>
  </r>
  <r>
    <s v="PARTICIPACION"/>
    <s v="1.2. Participación paritaria e incorporación de la agenda de paz y seguridad de las mujeres en todas sus diversidades y contextos territoriales, fuera y dentro del país, en negociaciones presentes y futuras para la paz y la seguridad.  "/>
    <n v="31"/>
    <x v="0"/>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s v="Ministerio de Igualdad y Equidad"/>
    <s v="Implementadas estrategias Angela, Ines y observatorio para mujeres indígenas. "/>
    <s v="Número de protocolos #PreguntaPorÁngela adaptados a cultura, lenguaje y dinámicas sociales de cada contexto territorial socializado y apropiado por la población en general.                                                                                     Número de metodologías y estrategias construidas para que posibilitar la institucionalización del modelo de prevención y atención de violencias contra las mujeres rurales  - Inés"/>
    <m/>
    <m/>
    <s v="67 protocolo de # pregunto por Angela adoptados, adecuado en cada municipio según su cultura.            Un (1) documento que contenga la metodología y 39 borradores de actos administrativos con la estrategia INES, información insumo para posibilitar su institucionalización"/>
    <n v="80400000"/>
    <s v="Fondo Pacifico"/>
    <m/>
    <n v="176158535.80000001"/>
    <s v="Fondo Pacifico"/>
    <m/>
    <n v="577100000"/>
    <s v="Fondo Pacifico"/>
    <m/>
    <n v="833658535.79999995"/>
    <s v="Dirección Prevención de Violencias"/>
    <s v="Bibiana Peñaranda"/>
  </r>
  <r>
    <s v="PARTICIPACION"/>
    <s v="1.2. Participación paritaria e incorporación de la agenda de paz y seguridad de las mujeres en todas sus diversidades y contextos territoriales, fuera y dentro del país, en negociaciones presentes y futuras para la paz y la seguridad.  "/>
    <m/>
    <x v="1"/>
    <x v="6"/>
    <s v=" Articulación interinstitucional para el diseño e implementación de una estrategia de no estigmatización, discriminación y erradicación de violencias a mujeres de los pueblos y comunidades étnicas, campesinas, poblaciónLBTI,  jóvenes, niñas, adultas mayores y mujeres en condición de discapacidad en la construcción de las agendas de transformaciones para la paz, en el marco de los acuerdos y procesos de paz que adelanta el gobierno._x000a__x000a_ _x000a__x000a__x000a_ _x000a__x000a_"/>
    <s v="OCCP"/>
    <s v="Número de informes acompañados de actas, ayudas de memoria y/o documentos desarrollados a partir de reuniones internas e interinstitucionales. "/>
    <s v="Sumatoria de informes mensuales  "/>
    <s v="Agosto de 2024"/>
    <s v="Diciembre de 2024"/>
    <n v="5"/>
    <n v="0"/>
    <s v="Actividades en el marco de las funciones de la OCCP"/>
    <n v="12"/>
    <n v="0"/>
    <s v="Actividades en el marco de las funciones de la OCCP."/>
    <n v="12"/>
    <n v="0"/>
    <s v="Actividades en el marco de las funciones de la OCCP"/>
    <n v="29"/>
    <n v="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2"/>
    <x v="0"/>
    <x v="6"/>
    <s v="Garantizar la participación paritaria de las organizaciones de mujeres en todas sus diversidades en diálogos regionales y nacionales de paz y seguridad con estrategias diferenciales según actores armados y un protocolo con el procedimiento para el otorgamiento de las garantías; incorporando enfoques de género, enfoque por orientación sexual, expresión e identidad de género, diferencial, antirracial e interseccional; y las mujeres con discapacidad, víctimas, exiliadas, migradas y refugiadas.   "/>
    <s v="ARN_x000a_"/>
    <s v="(%) de avance en la implementación de las acciones dirigidas al fortalecimiento de capacidades y liderazgos de las mujeres excombatientes y lídereses sociales y comunitarias"/>
    <m/>
    <m/>
    <m/>
    <s v="12 intercambios de experiencias de mujeres en reincorporación y mujeres de distintos sectores sociales y de la comunidad, para el encuentro y la reflexión sobre la reconciliación, la convivencia pacífica, la construcción de paz y ejercicios de no repetición que contribuyan a la sostenibilidad de estrategias de reconciliación y la no estigmatización a nivel territorial realizados en 12 departamentos donde se llevan a cabo procesos de reincorporación comunitaria."/>
    <m/>
    <m/>
    <m/>
    <m/>
    <m/>
    <m/>
    <m/>
    <m/>
    <m/>
    <n v="0"/>
    <m/>
    <m/>
  </r>
  <r>
    <s v="PARTICIPACION"/>
    <s v="1.2. Participación paritaria e incorporación de la agenda de paz y seguridad de las mujeres en todas sus diversidades y contextos territoriales, fuera y dentro del país, en negociaciones presentes y futuras para la paz y la seguridad.  "/>
    <n v="33"/>
    <x v="0"/>
    <x v="6"/>
    <s v=" Diseñar, implementar y desarrollar espacios de diálogo e intercambio de experiencias (Asambleas Populares, Ollas comunitarias, círculos de palabra) que promuevan la participación paritaria e incidente de las mujeres de los pueblos y comunidades étnicas, NARP, campesinas, población lbti, jóvenes, niñas y adultas mayores y mujeres en condición de discapacidad en la construcción de las agendas de transformaciones para la paz, en el marco de los acuerdos y procesos de paz que adelanta el gobierno."/>
    <s v="OCCP"/>
    <s v="Número de espacios de diálogo e intercambio de experiencias diseñados, implementados (Asambleas Populares, las Ollas comunitarias, círculos de palabra de acuerdo a los mecanismos presentados en el documento de Modelos de Participación del Comité Nacional de Participación), en la construcción de las agendas de transformaciones para la paz, en el marco de los acuerdos y procesos de paz que adelanta el gobierno."/>
    <s v="Sumatoria de espacios de diálogo e intercambio de experiencias "/>
    <s v="Agosto 5 de 2024"/>
    <s v="Diciembre 15 de 2024"/>
    <n v="2"/>
    <n v="40000000"/>
    <s v="Recursos funcionamiento, Fondo Paz"/>
    <n v="0"/>
    <n v="0"/>
    <n v="0"/>
    <n v="0"/>
    <n v="0"/>
    <n v="0"/>
    <n v="2"/>
    <n v="40000000"/>
    <s v="OCCP - Equipo Enfoque Poblacional y Diferencial"/>
    <s v="Melissa Camargo - melissacamargo@presidencia.gov.co_x000a_Johana Sandoval R. johanasandoval@presidencia.gov.co"/>
  </r>
  <r>
    <s v="PARTICIPACION"/>
    <s v="1.2. Participación paritaria e incorporación de la agenda de paz y seguridad de las mujeres en todas sus diversidades y contextos territoriales, fuera y dentro del país, en negociaciones presentes y futuras para la paz y la seguridad.  "/>
    <n v="34"/>
    <x v="0"/>
    <x v="6"/>
    <s v="Garantizar el derecho y las condiciones para la participación política de las mujeres privadas de la libertad en todas sus diversidades por su vinculación a los grupos armados, en procesos de negociación de la paz, sometimiento a la justicia y mecanismos de alternatividad penal. "/>
    <s v=" INPEC"/>
    <s v="Porcentaje de mujeres privadas de la libertad que participan en procesos de negociación de paz, sometimiento a la justicia y mecanismos de alternatividad penal que tienen acceso a los mecanimos de participación política"/>
    <s v="N° de mujeres  privadas de la libertad que participan en procesos de negociación de paz / N° de posibles  mujeres  privadas de la libertad que pueden participan en procesos de negociación de paz"/>
    <d v="2024-08-01T00:00:00"/>
    <d v="2026-08-01T00:00:00"/>
    <n v="5"/>
    <n v="8000000"/>
    <s v="Gastos de personal"/>
    <n v="8"/>
    <n v="8500000"/>
    <s v="Gastos de personal"/>
    <n v="12"/>
    <n v="9000000"/>
    <s v="Gastos de personal"/>
    <n v="20"/>
    <n v="25500000"/>
    <s v="Oficina de Planeación y grupo de Derechos Humanos"/>
    <s v="Leonel Rios Soto 3013188496 leonel.rios@inpec.gov.co"/>
  </r>
  <r>
    <s v="PARTICIPACION"/>
    <s v="1.2. Participación paritaria e incorporación de la agenda de paz y seguridad de las mujeres en todas sus diversidades y contextos territoriales, fuera y dentro del país, en negociaciones presentes y futuras para la paz y la seguridad.  "/>
    <n v="35"/>
    <x v="0"/>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s v="MinCiencias"/>
    <s v="Mujeres científicas liderando proyectos de investigación, desarrollo tecnológico e innovación relacionados con construcción de paz y seguridad en contextos territoriales urbanos y rurales."/>
    <m/>
    <m/>
    <m/>
    <s v="20 mujeres con formación doctoral y 20 jóvenes investigadoras e innovadoras (40 mujeres en total) liderando 20 Proyectos de investigación, desarrollo tecnológico e innovación relacionados con construcción de paz y seguridad en contextos territoriales urbanos y rurales."/>
    <n v="3852000000"/>
    <m/>
    <m/>
    <m/>
    <m/>
    <m/>
    <m/>
    <m/>
    <m/>
    <n v="3852000000"/>
    <m/>
    <m/>
  </r>
  <r>
    <s v="PARTICIPACION"/>
    <s v="1.2. Participación paritaria e incorporación de la agenda de paz y seguridad de las mujeres en todas sus diversidades y contextos territoriales, fuera y dentro del país, en negociaciones presentes y futuras para la paz y la seguridad.  "/>
    <m/>
    <x v="1"/>
    <x v="7"/>
    <s v="Incentivar la investigación sobre la participación de las mujeres en la paz y la seguridad, incluida la mediación comunitaria de las mujeres desde sus saberes, en articulación con la academia y con la participación de  las organizaciones de mujeres de los territorios y las mujeres exiliadas, migradas y refugiadas, con enfoque interseccional, antirracista, de género, diferencial y por orientación sexual, expresión e identidad de género, para hacer visibles los aportes de las mujeres en la construcción de paz y seguridad en los contextos de conflicto armado."/>
    <s v="Min culturas"/>
    <s v="Número de Escuelas Taller que ejecutan los módulos de formación en cultura de paz, con énfasis en las competencias humanas y de resolución de conflictos a nivel intrapersonal, interpersonal y comunitario."/>
    <m/>
    <m/>
    <m/>
    <s v="11 Escuelas Taller que ejecutan los módulos de formación en cultura de paz, con énfasis en las competencias humanas y de resolución de conflictos a nivel intrapersonal, interpersonal y comunitario"/>
    <n v="5150000000"/>
    <m/>
    <s v="11 Escuelas Taller que ejecutan los módulos de formación en cultura de paz, con énfasis en las competencias humanas y de resolución de conflictos a nivel intrapersonal, interpersonal y comunitario"/>
    <n v="2000000000"/>
    <m/>
    <s v="11 Escuelas Taller que ejecutan los módulos de formación en cultura de paz, con énfasis en las competencias humanas y de resolución de conflictos a nivel intrapersonal, interpersonal y comunitario"/>
    <n v="2000000000"/>
    <m/>
    <m/>
    <n v="9150000000"/>
    <s v="Programa Nacional de Escuelas taller. Este grupo depende de la dirección de patrimonio"/>
    <s v="Dayan Nicholls 3144849346_x000a_dnicholls@mincultura.gov.co"/>
  </r>
  <r>
    <s v="PARTICIPACION"/>
    <s v="1.2. Participación paritaria e incorporación de la agenda de paz y seguridad de las mujeres en todas sus diversidades y contextos territoriales, fuera y dentro del país, en negociaciones presentes y futuras para la paz y la seguridad.  "/>
    <n v="36"/>
    <x v="0"/>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s v="Mindefensa - Policía Nacional"/>
    <s v="Número de  interlocución realizadas"/>
    <m/>
    <m/>
    <m/>
    <n v="2"/>
    <n v="15000000"/>
    <s v="Funcionamiento"/>
    <n v="3"/>
    <n v="15000000"/>
    <s v="Funcionamiento"/>
    <n v="4"/>
    <n v="15000000"/>
    <s v="Funcionamiento"/>
    <n v="9"/>
    <n v="45000000"/>
    <s v="Dirección DDHH y DIH "/>
    <s v="Karen Pineda Mejía - Coordinadora Grupo Instrucción y Cooperación _x000a_Karen.pineda@mindefensa.gov.co "/>
  </r>
  <r>
    <s v="PARTICIPACION"/>
    <s v="1.2. Participación paritaria e incorporación de la agenda de paz y seguridad de las mujeres en todas sus diversidades y contextos territoriales, fuera y dentro del país, en negociaciones presentes y futuras para la paz y la seguridad.  "/>
    <m/>
    <x v="1"/>
    <x v="7"/>
    <s v="Fortalecer y dar continuidad  a los espacios de   diálogo e interlocución entre las mujeres de la Fuerza Pública y las mujeres de la sociedad civil en los territorios para la implementación de acciones concertadas para la garantía de los derechos de las mujeres en todas sus diversidades que contribuyan a la consolidación de la paz."/>
    <s v="Ministerio de Igualdad y Equidad"/>
    <s v="Asistencia tecnica para la incorporación del enfoque de género en los espacios de interlocución generados por el Ministerio de Defensa"/>
    <m/>
    <d v="2025-01-01T00:00:00"/>
    <d v="2026-12-31T00:00:00"/>
    <m/>
    <n v="0"/>
    <m/>
    <n v="1"/>
    <n v="18300000"/>
    <m/>
    <n v="1"/>
    <n v="18300000"/>
    <m/>
    <n v="2"/>
    <n v="36600000"/>
    <s v="Dirección para la Garantía de los Derechos de las Mujeres"/>
    <s v="Camila Salazar López_x000a_csalazar@minigualdad.gov.co"/>
  </r>
  <r>
    <s v="PARTICIPACION"/>
    <s v="1.2. Participación paritaria e incorporación de la agenda de paz y seguridad de las mujeres en todas sus diversidades y contextos territoriales, fuera y dentro del país, en negociaciones presentes y futuras para la paz y la seguridad.  "/>
    <n v="37"/>
    <x v="0"/>
    <x v="7"/>
    <s v="Elaboración de una estrategia nacional de experiencias demostrativas para el impulso a la implementación de las medidas de género del Acuerdo de Paz, en reforma rural integral, participación de las organizaciones de las mujeres y seguridad humana que permita el avance en territorios afectados por el conflicto armado."/>
    <s v="UNIDAD DE IMPLEMENTACION ACUERDO DE PAZ"/>
    <s v="Diseñar y hacer seguimiento a la estrategia para la implementación del Programa Nacional de Experiencias Demostrativas para el impulso a la implementación de las medidas de género del Acuerdo de Paz, en reforma rural integral, participación de las organizaciones de las mujeres y seguridad humana que permita el avance de las medidas de género en territorios afectados por el conflicto armado."/>
    <s v="Porcentaje de avance en el diseño y en el seguimiento a la estrategia para la implementación del Programa Nacional de Experiencias Demostrativas:_x000a_Hito 1. Ruta para la implementación del componente de fortalecimiento de proyectos productivos = 20%_x000a_Hito 2. Ruta para la implementación del componente participativo = 20%_x000a_Hito 3. Ruta para la implementación de las medidas de seguridad = 20%_x000a_Hito 4. Informes de seguimiento a la estrategia a la implementación del PNED (3 informes semestrales, cada uno pesa 13,3%) = 40%"/>
    <d v="2024-10-01T00:00:00"/>
    <d v="2025-12-01T00:00:00"/>
    <n v="0.73299999999999998"/>
    <n v="41000000"/>
    <s v="PGN funcionamiento"/>
    <n v="1"/>
    <n v="164000000"/>
    <s v="PGN funcionamiento"/>
    <m/>
    <m/>
    <m/>
    <m/>
    <n v="205000000"/>
    <s v="Enfoques Diferenciales "/>
    <s v="Diana Sastoque 3164611641"/>
  </r>
  <r>
    <s v="PARTICIPACION"/>
    <s v="1.2. Participación paritaria e incorporación de la agenda de paz y seguridad de las mujeres en todas sus diversidades y contextos territoriales, fuera y dentro del país, en negociaciones presentes y futuras para la paz y la seguridad.  "/>
    <n v="38"/>
    <x v="0"/>
    <x v="7"/>
    <s v="Implementar estrategias comunicativas de organizaciones barriales y comunitarias que fortalezcan la sana convivencia respetando la diversidad con apuesta a la inclusión y reconciliación en las ciudades receptoras de población víctima y migrante."/>
    <s v="MinComunicaciones"/>
    <s v="Número de procesos de capcitación técnica que vinculen mujeres pertenecientes a pueblos étnicos en la realización de formaciones para el fortalecimiento de capacidades de comunicación comunitaria."/>
    <m/>
    <m/>
    <m/>
    <n v="1"/>
    <n v="473800000"/>
    <m/>
    <s v="Por Definir"/>
    <n v="502228000"/>
    <m/>
    <s v="Por Definir"/>
    <n v="517294840"/>
    <m/>
    <m/>
    <n v="1493322840"/>
    <s v="Oficina de Fomento Regional (GIT de Consenso Social) - MINTIC"/>
    <s v="Josef Heilbron Lopez: _x000a_jheilbron@mintic.gov.co_x000a__x000a_Andrea Caballero Quiroz: acaballeroq@mintic.gov.co"/>
  </r>
  <r>
    <s v="PREVENCION"/>
    <s v="1.1. Capacidades de las mujeres en todas sus diversidades fortalecidas como constructoras y guardianas de la paz y seguridad a nivel territorial y nacional"/>
    <n v="39"/>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s v="Ministerio de Igualdad y Equidad"/>
    <s v="No. De Socializaciones  de resolución 1325 y el plan de acción nacional."/>
    <m/>
    <m/>
    <m/>
    <n v="7"/>
    <n v="900000000"/>
    <m/>
    <n v="7"/>
    <n v="900000000"/>
    <m/>
    <m/>
    <m/>
    <m/>
    <n v="14"/>
    <n v="1800000000"/>
    <m/>
    <m/>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s v="ESAP"/>
    <s v="Videos de sensibilización"/>
    <m/>
    <m/>
    <m/>
    <n v="10"/>
    <n v="20000000"/>
    <s v="PRESUPUESTO GENERAL DE LA NACIÓN - PROYECTO DE INVERSIÓN"/>
    <n v="10"/>
    <n v="21200000"/>
    <s v="PRESUPUESTO GENERAL DE LA NACIÓN - PROYECTO DE INVERSIÓN"/>
    <n v="10"/>
    <n v="21836000"/>
    <s v="PRESUPUESTO GENERAL DE LA NACIÓN - PROYECTO DE INVERSIÓN"/>
    <n v="30"/>
    <n v="63036000"/>
    <s v="DIRECCIÓN DE CAPACITACIÓN "/>
    <s v="MICHAEL LÓPEZ GARCÍA DIRECTOR DE CAPACITACIÓN michael.lopez@esap.edu.co"/>
  </r>
  <r>
    <s v="PREVENCION"/>
    <s v="1.1. Capacidades de las mujeres en todas sus diversidades fortalecidas como constructoras y guardianas de la paz y seguridad a nivel territorial y nacional"/>
    <m/>
    <x v="0"/>
    <x v="8"/>
    <s v="Socializar y hacer pedagogía de manera incluyente y accesible sobre la Resolución 1325 y su plan de acción con organizaciones, consejos comunitarios, Juntas de Acción Comunal, instituciones educativas, medios de comunicación y funcionariado público para garantizar su implementación. "/>
    <s v="MinInterior"/>
    <s v="Eventos de socialización"/>
    <m/>
    <m/>
    <m/>
    <n v="16"/>
    <n v="80272064"/>
    <m/>
    <m/>
    <m/>
    <m/>
    <m/>
    <m/>
    <m/>
    <m/>
    <n v="80272064"/>
    <m/>
    <m/>
  </r>
  <r>
    <s v="PREVENCION"/>
    <s v="1.1. Capacidades de las mujeres en todas sus diversidades fortalecidas como constructoras y guardianas de la paz y seguridad a nivel territorial y nacional"/>
    <n v="40"/>
    <x v="0"/>
    <x v="8"/>
    <s v="Apoyar el alistamiento de  las mujeres indígenas para la territorialización y localización del PAN1325"/>
    <s v="Ministerio de Igualdad y Equidad"/>
    <s v="Apoyo prestado para el alistamiento"/>
    <s v="(No de apoyos prestados/No de apoyos propuestos)*100"/>
    <d v="2024-11-01T00:00:00"/>
    <d v="2026-12-31T00:00:00"/>
    <n v="1"/>
    <n v="760000000"/>
    <s v="FonIgualdad"/>
    <n v="0"/>
    <m/>
    <n v="0"/>
    <m/>
    <m/>
    <m/>
    <m/>
    <n v="760000000"/>
    <m/>
    <s v="Camila Salazar López_x000a_csalazar@minigualdad.gov.co"/>
  </r>
  <r>
    <s v="PREVENCION"/>
    <s v="1.2. Participación paritaria e incorporación de la agenda de paz y seguridad de las mujeres en todas sus diversidades y contextos territoriales, fuera y dentro del país, en negociaciones presentes y futuras para la paz y la seguridad.  "/>
    <n v="41"/>
    <x v="0"/>
    <x v="8"/>
    <s v="Presentar, conforme a la información suministrada por las demás entidades, el informe  de avances del PAN 1325 frente al Consejo de Seguridad de las Naciones Unidas, de acuerdo con la periodicidad establecida para esto. "/>
    <s v="Ministerio de Igualdad y Equidad"/>
    <s v="No. De Informes "/>
    <m/>
    <m/>
    <m/>
    <m/>
    <m/>
    <m/>
    <m/>
    <n v="15000000"/>
    <m/>
    <m/>
    <n v="15000000"/>
    <m/>
    <m/>
    <n v="30000000"/>
    <m/>
    <m/>
  </r>
  <r>
    <s v="PREVENCION"/>
    <s v="1.2. Participación paritaria e incorporación de la agenda de paz y seguridad de las mujeres en todas sus diversidades y contextos territoriales, fuera y dentro del país, en negociaciones presentes y futuras para la paz y la seguridad.  "/>
    <m/>
    <x v="0"/>
    <x v="8"/>
    <s v="Presentar, conforme a la información suministrada por las demás entidades, el informe  de avances del PAN 1325 frente al Consejo de Seguridad de las Naciones Unidas, de acuerdo con la periodicidad establecida para esto. "/>
    <s v="Min Relaciones Exteriores"/>
    <s v="No. De informes presentados por el MRE al Consejo de seguridad"/>
    <s v="Informe elaborado"/>
    <n v="2025"/>
    <n v="2026"/>
    <n v="1"/>
    <n v="0"/>
    <s v="Funcionamiento"/>
    <n v="2"/>
    <n v="0"/>
    <s v="Funcionamiento"/>
    <n v="2"/>
    <n v="0"/>
    <s v="Funcionamiento"/>
    <n v="2"/>
    <n v="0"/>
    <s v="GIT PEF y Asuntos de Género"/>
    <s v="Diana Maria Parra Romero_x000a_diana.parrar@cancilleria.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PRODUCTO">
  <location ref="A28:D38" firstHeaderRow="0" firstDataRow="1" firstDataCol="1"/>
  <pivotFields count="24">
    <pivotField showAll="0"/>
    <pivotField showAll="0"/>
    <pivotField showAll="0"/>
    <pivotField showAll="0">
      <items count="9">
        <item x="0"/>
        <item m="1" x="2"/>
        <item m="1" x="3"/>
        <item m="1" x="4"/>
        <item m="1" x="7"/>
        <item m="1" x="5"/>
        <item m="1" x="6"/>
        <item x="1"/>
        <item t="default"/>
      </items>
    </pivotField>
    <pivotField axis="axisRow" showAll="0">
      <items count="15">
        <item m="1" x="13"/>
        <item m="1" x="9"/>
        <item x="7"/>
        <item x="3"/>
        <item x="8"/>
        <item x="2"/>
        <item x="4"/>
        <item m="1" x="11"/>
        <item x="6"/>
        <item m="1" x="12"/>
        <item x="5"/>
        <item m="1" x="10"/>
        <item x="0"/>
        <item x="1"/>
        <item t="default"/>
      </items>
    </pivotField>
    <pivotField showAll="0"/>
    <pivotField showAll="0"/>
    <pivotField showAll="0"/>
    <pivotField showAll="0"/>
    <pivotField showAll="0"/>
    <pivotField showAll="0"/>
    <pivotField showAll="0"/>
    <pivotField dataField="1" showAll="0"/>
    <pivotField showAll="0"/>
    <pivotField showAll="0"/>
    <pivotField dataField="1" showAll="0"/>
    <pivotField showAll="0"/>
    <pivotField showAll="0"/>
    <pivotField dataField="1" showAll="0"/>
    <pivotField showAll="0"/>
    <pivotField showAll="0"/>
    <pivotField showAll="0"/>
    <pivotField showAll="0"/>
    <pivotField showAll="0"/>
  </pivotFields>
  <rowFields count="1">
    <field x="4"/>
  </rowFields>
  <rowItems count="10">
    <i>
      <x v="2"/>
    </i>
    <i>
      <x v="3"/>
    </i>
    <i>
      <x v="4"/>
    </i>
    <i>
      <x v="5"/>
    </i>
    <i>
      <x v="6"/>
    </i>
    <i>
      <x v="8"/>
    </i>
    <i>
      <x v="10"/>
    </i>
    <i>
      <x v="12"/>
    </i>
    <i>
      <x v="13"/>
    </i>
    <i t="grand">
      <x/>
    </i>
  </rowItems>
  <colFields count="1">
    <field x="-2"/>
  </colFields>
  <colItems count="3">
    <i>
      <x/>
    </i>
    <i i="1">
      <x v="1"/>
    </i>
    <i i="2">
      <x v="2"/>
    </i>
  </colItems>
  <dataFields count="3">
    <dataField name="P.I. 2024" fld="12" baseField="4" baseItem="0"/>
    <dataField name="P.I. 2025" fld="15" baseField="4" baseItem="0"/>
    <dataField name="P.I. 2026" fld="18" baseField="4" baseItem="0"/>
  </dataFields>
  <formats count="11">
    <format dxfId="10">
      <pivotArea field="4" type="button" dataOnly="0" labelOnly="1" outline="0" axis="axisRow" fieldPosition="0"/>
    </format>
    <format dxfId="9">
      <pivotArea field="4" type="button" dataOnly="0" labelOnly="1" outline="0" axis="axisRow" fieldPosition="0"/>
    </format>
    <format dxfId="8">
      <pivotArea dataOnly="0" labelOnly="1" outline="0" fieldPosition="0">
        <references count="1">
          <reference field="4294967294" count="1">
            <x v="0"/>
          </reference>
        </references>
      </pivotArea>
    </format>
    <format dxfId="7">
      <pivotArea dataOnly="0" labelOnly="1" outline="0" fieldPosition="0">
        <references count="1">
          <reference field="4294967294" count="1">
            <x v="0"/>
          </reference>
        </references>
      </pivotArea>
    </format>
    <format dxfId="6">
      <pivotArea dataOnly="0" labelOnly="1" outline="0" fieldPosition="0">
        <references count="1">
          <reference field="4294967294" count="1">
            <x v="1"/>
          </reference>
        </references>
      </pivotArea>
    </format>
    <format dxfId="5">
      <pivotArea dataOnly="0" labelOnly="1" outline="0" fieldPosition="0">
        <references count="1">
          <reference field="4294967294" count="1">
            <x v="1"/>
          </reference>
        </references>
      </pivotArea>
    </format>
    <format dxfId="4">
      <pivotArea dataOnly="0" labelOnly="1" outline="0" fieldPosition="0">
        <references count="1">
          <reference field="4294967294" count="1">
            <x v="2"/>
          </reference>
        </references>
      </pivotArea>
    </format>
    <format dxfId="3">
      <pivotArea dataOnly="0" labelOnly="1" outline="0" fieldPosition="0">
        <references count="1">
          <reference field="4294967294" count="1">
            <x v="2"/>
          </reference>
        </references>
      </pivotArea>
    </format>
    <format dxfId="2">
      <pivotArea dataOnly="0" labelOnly="1" grandRow="1" outline="0" fieldPosition="0"/>
    </format>
    <format dxfId="1">
      <pivotArea dataOnly="0" labelOnly="1" grandRow="1" outline="0" fieldPosition="0"/>
    </format>
    <format dxfId="0">
      <pivotArea outline="0" collapsedLevelsAreSubtotals="1" fieldPosition="0"/>
    </format>
  </formats>
  <pivotTableStyleInfo name="PivotStyleDark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PRODUCTO">
  <location ref="A3:D13" firstHeaderRow="0" firstDataRow="1" firstDataCol="1"/>
  <pivotFields count="24">
    <pivotField showAll="0"/>
    <pivotField showAll="0"/>
    <pivotField showAll="0"/>
    <pivotField showAll="0">
      <items count="9">
        <item x="0"/>
        <item h="1" m="1" x="2"/>
        <item h="1" m="1" x="3"/>
        <item h="1" m="1" x="4"/>
        <item h="1" m="1" x="7"/>
        <item h="1" m="1" x="5"/>
        <item h="1" m="1" x="6"/>
        <item h="1" x="1"/>
        <item t="default"/>
      </items>
    </pivotField>
    <pivotField axis="axisRow" showAll="0">
      <items count="16">
        <item m="1" x="13"/>
        <item m="1" x="9"/>
        <item x="7"/>
        <item x="3"/>
        <item x="8"/>
        <item x="2"/>
        <item m="1" x="14"/>
        <item x="4"/>
        <item m="1" x="11"/>
        <item x="6"/>
        <item m="1" x="12"/>
        <item x="5"/>
        <item m="1" x="10"/>
        <item x="0"/>
        <item x="1"/>
        <item t="default"/>
      </items>
    </pivotField>
    <pivotField showAll="0"/>
    <pivotField showAll="0">
      <items count="83">
        <item m="1" x="79"/>
        <item m="1" x="53"/>
        <item m="1" x="50"/>
        <item m="1" x="49"/>
        <item x="16"/>
        <item m="1" x="66"/>
        <item m="1" x="30"/>
        <item m="1" x="81"/>
        <item x="2"/>
        <item m="1" x="48"/>
        <item m="1" x="38"/>
        <item m="1" x="60"/>
        <item m="1" x="61"/>
        <item x="3"/>
        <item x="14"/>
        <item x="15"/>
        <item x="7"/>
        <item x="1"/>
        <item m="1" x="76"/>
        <item m="1" x="27"/>
        <item m="1" x="80"/>
        <item m="1" x="33"/>
        <item x="4"/>
        <item x="8"/>
        <item m="1" x="39"/>
        <item m="1" x="62"/>
        <item x="17"/>
        <item m="1" x="44"/>
        <item x="10"/>
        <item m="1" x="75"/>
        <item x="6"/>
        <item m="1" x="78"/>
        <item x="12"/>
        <item x="9"/>
        <item m="1" x="71"/>
        <item m="1" x="54"/>
        <item m="1" x="20"/>
        <item m="1" x="22"/>
        <item m="1" x="35"/>
        <item m="1" x="59"/>
        <item m="1" x="45"/>
        <item m="1" x="41"/>
        <item m="1" x="57"/>
        <item m="1" x="51"/>
        <item m="1" x="32"/>
        <item m="1" x="19"/>
        <item m="1" x="70"/>
        <item m="1" x="23"/>
        <item m="1" x="63"/>
        <item m="1" x="68"/>
        <item m="1" x="72"/>
        <item m="1" x="69"/>
        <item m="1" x="73"/>
        <item m="1" x="24"/>
        <item m="1" x="21"/>
        <item m="1" x="47"/>
        <item x="5"/>
        <item m="1" x="31"/>
        <item x="0"/>
        <item m="1" x="74"/>
        <item m="1" x="29"/>
        <item m="1" x="40"/>
        <item m="1" x="67"/>
        <item m="1" x="43"/>
        <item m="1" x="26"/>
        <item m="1" x="37"/>
        <item m="1" x="77"/>
        <item m="1" x="55"/>
        <item m="1" x="46"/>
        <item x="11"/>
        <item m="1" x="65"/>
        <item m="1" x="64"/>
        <item m="1" x="34"/>
        <item m="1" x="56"/>
        <item m="1" x="42"/>
        <item m="1" x="52"/>
        <item m="1" x="58"/>
        <item m="1" x="28"/>
        <item m="1" x="36"/>
        <item x="18"/>
        <item m="1" x="25"/>
        <item x="13"/>
        <item t="default"/>
      </items>
    </pivotField>
    <pivotField showAll="0"/>
    <pivotField showAll="0"/>
    <pivotField showAll="0"/>
    <pivotField showAll="0"/>
    <pivotField showAll="0"/>
    <pivotField dataField="1" showAll="0"/>
    <pivotField showAll="0"/>
    <pivotField showAll="0"/>
    <pivotField dataField="1" showAll="0"/>
    <pivotField showAll="0"/>
    <pivotField showAll="0"/>
    <pivotField dataField="1" showAll="0"/>
    <pivotField showAll="0"/>
    <pivotField showAll="0"/>
    <pivotField showAll="0"/>
    <pivotField showAll="0"/>
    <pivotField showAll="0"/>
  </pivotFields>
  <rowFields count="1">
    <field x="4"/>
  </rowFields>
  <rowItems count="10">
    <i>
      <x v="2"/>
    </i>
    <i>
      <x v="3"/>
    </i>
    <i>
      <x v="4"/>
    </i>
    <i>
      <x v="5"/>
    </i>
    <i>
      <x v="7"/>
    </i>
    <i>
      <x v="9"/>
    </i>
    <i>
      <x v="11"/>
    </i>
    <i>
      <x v="13"/>
    </i>
    <i>
      <x v="14"/>
    </i>
    <i t="grand">
      <x/>
    </i>
  </rowItems>
  <colFields count="1">
    <field x="-2"/>
  </colFields>
  <colItems count="3">
    <i>
      <x/>
    </i>
    <i i="1">
      <x v="1"/>
    </i>
    <i i="2">
      <x v="2"/>
    </i>
  </colItems>
  <dataFields count="3">
    <dataField name="P.I. 2024" fld="12" baseField="4" baseItem="5" numFmtId="169"/>
    <dataField name="P.I. 2025" fld="15" baseField="4" baseItem="0" numFmtId="169"/>
    <dataField name="P.I. 2026" fld="18" baseField="4" baseItem="4"/>
  </dataFields>
  <formats count="22">
    <format dxfId="32">
      <pivotArea outline="0" collapsedLevelsAreSubtotals="1" fieldPosition="0"/>
    </format>
    <format dxfId="31">
      <pivotArea outline="0" collapsedLevelsAreSubtotals="1" fieldPosition="0"/>
    </format>
    <format dxfId="30">
      <pivotArea outline="0" collapsedLevelsAreSubtotals="1" fieldPosition="0"/>
    </format>
    <format dxfId="29">
      <pivotArea outline="0" collapsedLevelsAreSubtotals="1" fieldPosition="0"/>
    </format>
    <format dxfId="28">
      <pivotArea outline="0" collapsedLevelsAreSubtotals="1" fieldPosition="0"/>
    </format>
    <format dxfId="27">
      <pivotArea outline="0" collapsedLevelsAreSubtotals="1" fieldPosition="0"/>
    </format>
    <format dxfId="26">
      <pivotArea outline="0" collapsedLevelsAreSubtotals="1" fieldPosition="0"/>
    </format>
    <format dxfId="25">
      <pivotArea outline="0" collapsedLevelsAreSubtotals="1" fieldPosition="0"/>
    </format>
    <format dxfId="24">
      <pivotArea dataOnly="0" labelOnly="1" outline="0" fieldPosition="0">
        <references count="1">
          <reference field="4294967294" count="1">
            <x v="0"/>
          </reference>
        </references>
      </pivotArea>
    </format>
    <format dxfId="23">
      <pivotArea dataOnly="0" labelOnly="1" outline="0" fieldPosition="0">
        <references count="1">
          <reference field="4294967294" count="1">
            <x v="0"/>
          </reference>
        </references>
      </pivotArea>
    </format>
    <format dxfId="22">
      <pivotArea dataOnly="0" labelOnly="1" outline="0" fieldPosition="0">
        <references count="1">
          <reference field="4294967294" count="1">
            <x v="1"/>
          </reference>
        </references>
      </pivotArea>
    </format>
    <format dxfId="21">
      <pivotArea dataOnly="0" labelOnly="1" outline="0" fieldPosition="0">
        <references count="1">
          <reference field="4294967294" count="1">
            <x v="1"/>
          </reference>
        </references>
      </pivotArea>
    </format>
    <format dxfId="20">
      <pivotArea dataOnly="0" labelOnly="1" outline="0" fieldPosition="0">
        <references count="1">
          <reference field="4294967294" count="1">
            <x v="2"/>
          </reference>
        </references>
      </pivotArea>
    </format>
    <format dxfId="19">
      <pivotArea dataOnly="0" labelOnly="1" outline="0" fieldPosition="0">
        <references count="1">
          <reference field="4294967294" count="1">
            <x v="2"/>
          </reference>
        </references>
      </pivotArea>
    </format>
    <format dxfId="18">
      <pivotArea field="4" type="button" dataOnly="0" labelOnly="1" outline="0" axis="axisRow" fieldPosition="0"/>
    </format>
    <format dxfId="17">
      <pivotArea field="4" type="button" dataOnly="0" labelOnly="1" outline="0" axis="axisRow" fieldPosition="0"/>
    </format>
    <format dxfId="16">
      <pivotArea dataOnly="0" labelOnly="1" grandRow="1" outline="0" fieldPosition="0"/>
    </format>
    <format dxfId="15">
      <pivotArea dataOnly="0" labelOnly="1" grandRow="1" outline="0" fieldPosition="0"/>
    </format>
    <format dxfId="14">
      <pivotArea collapsedLevelsAreSubtotals="1" fieldPosition="0">
        <references count="1">
          <reference field="4" count="0"/>
        </references>
      </pivotArea>
    </format>
    <format dxfId="13">
      <pivotArea collapsedLevelsAreSubtotals="1" fieldPosition="0">
        <references count="1">
          <reference field="4" count="0"/>
        </references>
      </pivotArea>
    </format>
    <format dxfId="12">
      <pivotArea collapsedLevelsAreSubtotals="1" fieldPosition="0">
        <references count="2">
          <reference field="4294967294" count="1" selected="0">
            <x v="2"/>
          </reference>
          <reference field="4" count="8">
            <x v="2"/>
            <x v="3"/>
            <x v="4"/>
            <x v="5"/>
            <x v="7"/>
            <x v="9"/>
            <x v="11"/>
            <x v="13"/>
          </reference>
        </references>
      </pivotArea>
    </format>
    <format dxfId="11">
      <pivotArea outline="0" collapsedLevelsAreSubtotals="1" fieldPosition="0">
        <references count="1">
          <reference field="4294967294" count="2" selected="0">
            <x v="0"/>
            <x v="1"/>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NTIDAD_RESPONSABLE" xr10:uid="{00000000-0013-0000-FFFF-FFFF01000000}" sourceName="ENTIDAD RESPONSABLE">
  <pivotTables>
    <pivotTable tabId="13" name="TablaDinámica1"/>
  </pivotTables>
  <data>
    <tabular pivotCacheId="1">
      <items count="82">
        <i x="16" s="1"/>
        <i x="2" s="1"/>
        <i x="14" s="1"/>
        <i x="15" s="1"/>
        <i x="7" s="1"/>
        <i x="1" s="1"/>
        <i x="8" s="1"/>
        <i x="17" s="1"/>
        <i x="10" s="1"/>
        <i x="6" s="1"/>
        <i x="12" s="1"/>
        <i x="9" s="1"/>
        <i x="5" s="1"/>
        <i x="0" s="1"/>
        <i x="11" s="1"/>
        <i x="18" s="1"/>
        <i x="13" s="1"/>
        <i x="79" s="1" nd="1"/>
        <i x="53" s="1" nd="1"/>
        <i x="50" s="1" nd="1"/>
        <i x="49" s="1" nd="1"/>
        <i x="66" s="1" nd="1"/>
        <i x="30" s="1" nd="1"/>
        <i x="81" s="1" nd="1"/>
        <i x="48" s="1" nd="1"/>
        <i x="38" s="1" nd="1"/>
        <i x="60" s="1" nd="1"/>
        <i x="61" s="1" nd="1"/>
        <i x="3" s="1" nd="1"/>
        <i x="76" s="1" nd="1"/>
        <i x="27" s="1" nd="1"/>
        <i x="80" s="1" nd="1"/>
        <i x="33" s="1" nd="1"/>
        <i x="4" s="1" nd="1"/>
        <i x="39" s="1" nd="1"/>
        <i x="62" s="1" nd="1"/>
        <i x="44" s="1" nd="1"/>
        <i x="75" s="1" nd="1"/>
        <i x="78" s="1" nd="1"/>
        <i x="71" s="1" nd="1"/>
        <i x="54" s="1" nd="1"/>
        <i x="20" s="1" nd="1"/>
        <i x="22" s="1" nd="1"/>
        <i x="35" s="1" nd="1"/>
        <i x="59" s="1" nd="1"/>
        <i x="45" s="1" nd="1"/>
        <i x="41" s="1" nd="1"/>
        <i x="57" s="1" nd="1"/>
        <i x="51" s="1" nd="1"/>
        <i x="32" s="1" nd="1"/>
        <i x="19" s="1" nd="1"/>
        <i x="70" s="1" nd="1"/>
        <i x="23" s="1" nd="1"/>
        <i x="63" s="1" nd="1"/>
        <i x="68" s="1" nd="1"/>
        <i x="72" s="1" nd="1"/>
        <i x="69" s="1" nd="1"/>
        <i x="73" s="1" nd="1"/>
        <i x="24" s="1" nd="1"/>
        <i x="21" s="1" nd="1"/>
        <i x="47" s="1" nd="1"/>
        <i x="31" s="1" nd="1"/>
        <i x="74" s="1" nd="1"/>
        <i x="29" s="1" nd="1"/>
        <i x="40" s="1" nd="1"/>
        <i x="67" s="1" nd="1"/>
        <i x="43" s="1" nd="1"/>
        <i x="26" s="1" nd="1"/>
        <i x="37" s="1" nd="1"/>
        <i x="77" s="1" nd="1"/>
        <i x="55" s="1" nd="1"/>
        <i x="46" s="1" nd="1"/>
        <i x="65" s="1" nd="1"/>
        <i x="64" s="1" nd="1"/>
        <i x="34" s="1" nd="1"/>
        <i x="56" s="1" nd="1"/>
        <i x="42" s="1" nd="1"/>
        <i x="52" s="1" nd="1"/>
        <i x="58" s="1" nd="1"/>
        <i x="28" s="1" nd="1"/>
        <i x="36" s="1" nd="1"/>
        <i x="25"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LINEA_TEMATICA" xr10:uid="{00000000-0013-0000-FFFF-FFFF02000000}" sourceName="LINEA TEMATICA">
  <pivotTables>
    <pivotTable tabId="13" name="TablaDinámica2"/>
  </pivotTables>
  <data>
    <tabular pivotCacheId="2">
      <items count="8">
        <i x="0" s="1"/>
        <i x="1" s="1"/>
        <i x="2" s="1" nd="1"/>
        <i x="3" s="1" nd="1"/>
        <i x="4" s="1" nd="1"/>
        <i x="7" s="1" nd="1"/>
        <i x="5" s="1" nd="1"/>
        <i x="6"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LINEA_TEMATICA1" xr10:uid="{00000000-0013-0000-FFFF-FFFF03000000}" sourceName="LINEA TEMATICA">
  <pivotTables>
    <pivotTable tabId="13" name="TablaDinámica1"/>
  </pivotTables>
  <data>
    <tabular pivotCacheId="1">
      <items count="8">
        <i x="0" s="1"/>
        <i x="1"/>
        <i x="2" nd="1"/>
        <i x="3" nd="1"/>
        <i x="4" nd="1"/>
        <i x="7" nd="1"/>
        <i x="5" nd="1"/>
        <i x="6"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NTIDAD RESPONSABLE" xr10:uid="{00000000-0014-0000-FFFF-FFFF01000000}" cache="SegmentaciónDeDatos_ENTIDAD_RESPONSABLE" caption="ENTIDAD RESPONSABLE" startItem="8" style="SlicerStyleLight4" rowHeight="241300"/>
  <slicer name="LINEA TEMATICA" xr10:uid="{00000000-0014-0000-FFFF-FFFF02000000}" cache="SegmentaciónDeDatos_LINEA_TEMATICA" caption="LINEA TEMATICA" style="SlicerStyleLight2" rowHeight="241300"/>
  <slicer name="LINEA TEMATICA 1" xr10:uid="{00000000-0014-0000-FFFF-FFFF03000000}" cache="SegmentaciónDeDatos_LINEA_TEMATICA1" caption="LINEA TEMATICA" style="SlicerStyleLight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lady.munoz@minagricultura.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lady.munoz@minagricultura.gov.co"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3:E45"/>
  <sheetViews>
    <sheetView showGridLines="0" tabSelected="1" zoomScaleNormal="100" workbookViewId="0">
      <selection activeCell="G22" sqref="G22"/>
    </sheetView>
  </sheetViews>
  <sheetFormatPr baseColWidth="10" defaultRowHeight="15"/>
  <cols>
    <col min="1" max="1" width="51.85546875" bestFit="1" customWidth="1"/>
    <col min="2" max="2" width="15" bestFit="1" customWidth="1"/>
    <col min="3" max="4" width="14" bestFit="1" customWidth="1"/>
    <col min="5" max="5" width="21.28515625" customWidth="1"/>
    <col min="6" max="6" width="11.28515625" customWidth="1"/>
    <col min="7" max="7" width="15.42578125" customWidth="1"/>
    <col min="8" max="8" width="17.85546875" customWidth="1"/>
    <col min="9" max="9" width="11.7109375" bestFit="1" customWidth="1"/>
    <col min="10" max="10" width="15.140625" customWidth="1"/>
    <col min="11" max="11" width="24.85546875" customWidth="1"/>
    <col min="12" max="12" width="23.7109375" bestFit="1" customWidth="1"/>
    <col min="13" max="13" width="49.42578125" bestFit="1" customWidth="1"/>
    <col min="14" max="14" width="23.140625" bestFit="1" customWidth="1"/>
    <col min="15" max="15" width="5.28515625" bestFit="1" customWidth="1"/>
    <col min="16" max="16" width="5" bestFit="1" customWidth="1"/>
    <col min="17" max="17" width="5.42578125" bestFit="1" customWidth="1"/>
    <col min="18" max="18" width="4.42578125" bestFit="1" customWidth="1"/>
    <col min="19" max="19" width="4.85546875" bestFit="1" customWidth="1"/>
    <col min="20" max="20" width="3.42578125" bestFit="1" customWidth="1"/>
    <col min="21" max="21" width="22.42578125" bestFit="1" customWidth="1"/>
    <col min="22" max="22" width="12.140625" bestFit="1" customWidth="1"/>
    <col min="23" max="23" width="25" bestFit="1" customWidth="1"/>
    <col min="24" max="24" width="10.85546875" bestFit="1" customWidth="1"/>
    <col min="25" max="25" width="12" bestFit="1" customWidth="1"/>
    <col min="26" max="26" width="17.7109375" bestFit="1" customWidth="1"/>
    <col min="27" max="27" width="10.28515625" bestFit="1" customWidth="1"/>
    <col min="28" max="28" width="11.7109375" bestFit="1" customWidth="1"/>
    <col min="29" max="29" width="25.42578125" bestFit="1" customWidth="1"/>
    <col min="30" max="30" width="12.42578125" bestFit="1" customWidth="1"/>
    <col min="31" max="31" width="55.140625" bestFit="1" customWidth="1"/>
    <col min="32" max="32" width="70.140625" bestFit="1" customWidth="1"/>
    <col min="33" max="33" width="53.28515625" bestFit="1" customWidth="1"/>
    <col min="34" max="34" width="41.7109375" bestFit="1" customWidth="1"/>
    <col min="35" max="35" width="53.28515625" bestFit="1" customWidth="1"/>
    <col min="36" max="36" width="33.140625" bestFit="1" customWidth="1"/>
    <col min="37" max="37" width="103.28515625" bestFit="1" customWidth="1"/>
    <col min="38" max="38" width="46.7109375" bestFit="1" customWidth="1"/>
    <col min="39" max="39" width="17.140625" bestFit="1" customWidth="1"/>
    <col min="40" max="40" width="37.140625" bestFit="1" customWidth="1"/>
    <col min="41" max="41" width="42.140625" bestFit="1" customWidth="1"/>
    <col min="42" max="42" width="38.7109375" bestFit="1" customWidth="1"/>
    <col min="43" max="43" width="36.140625" bestFit="1" customWidth="1"/>
    <col min="44" max="44" width="36.7109375" bestFit="1" customWidth="1"/>
    <col min="45" max="45" width="41.7109375" bestFit="1" customWidth="1"/>
    <col min="46" max="46" width="38.28515625" bestFit="1" customWidth="1"/>
    <col min="47" max="47" width="36.7109375" bestFit="1" customWidth="1"/>
    <col min="48" max="48" width="38.85546875" bestFit="1" customWidth="1"/>
    <col min="49" max="49" width="10.42578125" bestFit="1" customWidth="1"/>
    <col min="50" max="50" width="37.28515625" bestFit="1" customWidth="1"/>
    <col min="51" max="51" width="10" bestFit="1" customWidth="1"/>
    <col min="52" max="52" width="10.42578125" bestFit="1" customWidth="1"/>
    <col min="53" max="53" width="8.42578125" bestFit="1" customWidth="1"/>
    <col min="54" max="54" width="23.7109375" bestFit="1" customWidth="1"/>
    <col min="55" max="55" width="37.28515625" bestFit="1" customWidth="1"/>
    <col min="56" max="56" width="52.28515625" bestFit="1" customWidth="1"/>
    <col min="57" max="57" width="36.85546875" bestFit="1" customWidth="1"/>
    <col min="58" max="58" width="10.42578125" bestFit="1" customWidth="1"/>
    <col min="59" max="59" width="11.85546875" bestFit="1" customWidth="1"/>
    <col min="60" max="60" width="38.140625" bestFit="1" customWidth="1"/>
    <col min="61" max="61" width="5.42578125" bestFit="1" customWidth="1"/>
    <col min="62" max="62" width="23.42578125" bestFit="1" customWidth="1"/>
    <col min="63" max="63" width="24.140625" bestFit="1" customWidth="1"/>
    <col min="64" max="64" width="5.140625" bestFit="1" customWidth="1"/>
    <col min="65" max="65" width="12" bestFit="1" customWidth="1"/>
    <col min="66" max="66" width="31.140625" bestFit="1" customWidth="1"/>
    <col min="67" max="67" width="6.140625" bestFit="1" customWidth="1"/>
    <col min="68" max="68" width="6.42578125" bestFit="1" customWidth="1"/>
    <col min="69" max="69" width="5.42578125" bestFit="1" customWidth="1"/>
    <col min="70" max="70" width="77.140625" bestFit="1" customWidth="1"/>
    <col min="71" max="71" width="42.140625" bestFit="1" customWidth="1"/>
    <col min="72" max="72" width="11.7109375" bestFit="1" customWidth="1"/>
  </cols>
  <sheetData>
    <row r="3" spans="1:4">
      <c r="A3" s="177" t="s">
        <v>515</v>
      </c>
      <c r="B3" s="176" t="s">
        <v>512</v>
      </c>
      <c r="C3" s="176" t="s">
        <v>513</v>
      </c>
      <c r="D3" s="176" t="s">
        <v>514</v>
      </c>
    </row>
    <row r="4" spans="1:4" ht="23.1" customHeight="1">
      <c r="A4" s="174" t="s">
        <v>242</v>
      </c>
      <c r="B4" s="175">
        <v>4381800000</v>
      </c>
      <c r="C4" s="175">
        <v>681228000</v>
      </c>
      <c r="D4" s="175">
        <v>532294840</v>
      </c>
    </row>
    <row r="5" spans="1:4">
      <c r="A5" s="174" t="s">
        <v>157</v>
      </c>
      <c r="B5" s="175">
        <v>25075786956</v>
      </c>
      <c r="C5" s="175">
        <v>27334173.360000003</v>
      </c>
      <c r="D5" s="175">
        <v>78154198.560800001</v>
      </c>
    </row>
    <row r="6" spans="1:4">
      <c r="A6" s="174" t="s">
        <v>302</v>
      </c>
      <c r="B6" s="175">
        <v>1760272064</v>
      </c>
      <c r="C6" s="175">
        <v>936200000</v>
      </c>
      <c r="D6" s="175">
        <v>36836000</v>
      </c>
    </row>
    <row r="7" spans="1:4">
      <c r="A7" s="174" t="s">
        <v>149</v>
      </c>
      <c r="B7" s="175">
        <v>500000000</v>
      </c>
      <c r="C7" s="175">
        <v>690000000</v>
      </c>
      <c r="D7" s="175">
        <v>90000000</v>
      </c>
    </row>
    <row r="8" spans="1:4">
      <c r="A8" s="174" t="s">
        <v>178</v>
      </c>
      <c r="B8" s="175">
        <v>130000000</v>
      </c>
      <c r="C8" s="175">
        <v>291000000</v>
      </c>
      <c r="D8" s="175">
        <v>180000000</v>
      </c>
    </row>
    <row r="9" spans="1:4">
      <c r="A9" s="174" t="s">
        <v>222</v>
      </c>
      <c r="B9" s="175">
        <v>247886629</v>
      </c>
      <c r="C9" s="175">
        <v>307461087.80000001</v>
      </c>
      <c r="D9" s="175">
        <v>712586629</v>
      </c>
    </row>
    <row r="10" spans="1:4">
      <c r="A10" s="174" t="s">
        <v>199</v>
      </c>
      <c r="B10" s="175">
        <v>473400000</v>
      </c>
      <c r="C10" s="175">
        <v>272100000</v>
      </c>
      <c r="D10" s="175">
        <v>112100000</v>
      </c>
    </row>
    <row r="11" spans="1:4">
      <c r="A11" s="174" t="s">
        <v>24</v>
      </c>
      <c r="B11" s="175">
        <v>5338830584</v>
      </c>
      <c r="C11" s="175">
        <v>1847130400</v>
      </c>
      <c r="D11" s="175">
        <v>1492887680</v>
      </c>
    </row>
    <row r="12" spans="1:4">
      <c r="A12" s="174" t="s">
        <v>111</v>
      </c>
      <c r="B12" s="175">
        <v>90000000</v>
      </c>
      <c r="C12" s="175">
        <v>90000000</v>
      </c>
      <c r="D12" s="581">
        <v>90000000</v>
      </c>
    </row>
    <row r="13" spans="1:4">
      <c r="A13" s="176" t="s">
        <v>511</v>
      </c>
      <c r="B13" s="175">
        <v>37997976233</v>
      </c>
      <c r="C13" s="175">
        <v>5142453661.1599998</v>
      </c>
      <c r="D13" s="175">
        <v>3324859347.5608001</v>
      </c>
    </row>
    <row r="18" spans="1:5">
      <c r="E18" s="179">
        <f>SUM(B16:D16)</f>
        <v>0</v>
      </c>
    </row>
    <row r="28" spans="1:5">
      <c r="A28" s="177" t="s">
        <v>515</v>
      </c>
      <c r="B28" s="176" t="s">
        <v>512</v>
      </c>
      <c r="C28" s="176" t="s">
        <v>513</v>
      </c>
      <c r="D28" s="176" t="s">
        <v>514</v>
      </c>
    </row>
    <row r="29" spans="1:5">
      <c r="A29" s="174" t="s">
        <v>242</v>
      </c>
      <c r="B29" s="179">
        <v>9531800000</v>
      </c>
      <c r="C29" s="179">
        <v>2699528000</v>
      </c>
      <c r="D29" s="179">
        <v>2550594840</v>
      </c>
    </row>
    <row r="30" spans="1:5">
      <c r="A30" s="174" t="s">
        <v>157</v>
      </c>
      <c r="B30" s="179">
        <v>25075786956</v>
      </c>
      <c r="C30" s="179">
        <v>27334173.360000003</v>
      </c>
      <c r="D30" s="179">
        <v>78154198.560800001</v>
      </c>
    </row>
    <row r="31" spans="1:5">
      <c r="A31" s="174" t="s">
        <v>302</v>
      </c>
      <c r="B31" s="179">
        <v>1760272064</v>
      </c>
      <c r="C31" s="179">
        <v>936200000</v>
      </c>
      <c r="D31" s="179">
        <v>36836000</v>
      </c>
    </row>
    <row r="32" spans="1:5">
      <c r="A32" s="174" t="s">
        <v>149</v>
      </c>
      <c r="B32" s="179">
        <v>500000000</v>
      </c>
      <c r="C32" s="179">
        <v>690000000</v>
      </c>
      <c r="D32" s="179">
        <v>90000000</v>
      </c>
    </row>
    <row r="33" spans="1:5">
      <c r="A33" s="174" t="s">
        <v>178</v>
      </c>
      <c r="B33" s="179">
        <v>149200000</v>
      </c>
      <c r="C33" s="179">
        <v>311352000</v>
      </c>
      <c r="D33" s="179">
        <v>200962560</v>
      </c>
    </row>
    <row r="34" spans="1:5">
      <c r="A34" s="174" t="s">
        <v>222</v>
      </c>
      <c r="B34" s="179">
        <v>247886629</v>
      </c>
      <c r="C34" s="179">
        <v>307461087.80000001</v>
      </c>
      <c r="D34" s="179">
        <v>712586629</v>
      </c>
    </row>
    <row r="35" spans="1:5">
      <c r="A35" s="174" t="s">
        <v>199</v>
      </c>
      <c r="B35" s="179">
        <v>473900000</v>
      </c>
      <c r="C35" s="179">
        <v>272600000</v>
      </c>
      <c r="D35" s="179">
        <v>112600000</v>
      </c>
    </row>
    <row r="36" spans="1:5">
      <c r="A36" s="174" t="s">
        <v>24</v>
      </c>
      <c r="B36" s="179">
        <v>6283749317</v>
      </c>
      <c r="C36" s="179">
        <v>2918145610</v>
      </c>
      <c r="D36" s="179">
        <v>2428638249</v>
      </c>
    </row>
    <row r="37" spans="1:5">
      <c r="A37" s="174" t="s">
        <v>111</v>
      </c>
      <c r="B37" s="179">
        <v>150000000</v>
      </c>
      <c r="C37" s="179">
        <v>153600000</v>
      </c>
      <c r="D37" s="179">
        <v>155508000</v>
      </c>
    </row>
    <row r="38" spans="1:5">
      <c r="A38" s="176" t="s">
        <v>511</v>
      </c>
      <c r="B38" s="179">
        <v>44172594966</v>
      </c>
      <c r="C38" s="179">
        <v>8316220871.1600008</v>
      </c>
      <c r="D38" s="179">
        <v>6365880476.5608006</v>
      </c>
    </row>
    <row r="43" spans="1:5">
      <c r="E43" s="178"/>
    </row>
    <row r="45" spans="1:5">
      <c r="E45" s="179"/>
    </row>
  </sheetData>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6:F28"/>
  <sheetViews>
    <sheetView topLeftCell="A3" workbookViewId="0">
      <selection activeCell="C6" sqref="C6:D17"/>
    </sheetView>
  </sheetViews>
  <sheetFormatPr baseColWidth="10" defaultColWidth="9" defaultRowHeight="15"/>
  <cols>
    <col min="4" max="4" width="32.42578125" customWidth="1"/>
    <col min="5" max="5" width="62.42578125" customWidth="1"/>
  </cols>
  <sheetData>
    <row r="6" spans="3:6" ht="18.75">
      <c r="C6" s="1" t="s">
        <v>313</v>
      </c>
      <c r="D6" s="1" t="s">
        <v>314</v>
      </c>
      <c r="E6" s="5" t="s">
        <v>320</v>
      </c>
      <c r="F6" s="6"/>
    </row>
    <row r="7" spans="3:6" ht="36" customHeight="1">
      <c r="C7" s="2">
        <v>1</v>
      </c>
      <c r="D7" s="3" t="s">
        <v>24</v>
      </c>
      <c r="E7" s="7" t="s">
        <v>320</v>
      </c>
      <c r="F7" s="6"/>
    </row>
    <row r="8" spans="3:6" ht="37.5">
      <c r="C8" s="2">
        <v>2</v>
      </c>
      <c r="D8" s="3" t="s">
        <v>316</v>
      </c>
      <c r="E8" s="5" t="s">
        <v>320</v>
      </c>
      <c r="F8" s="6"/>
    </row>
    <row r="9" spans="3:6" ht="36" customHeight="1">
      <c r="C9" s="2">
        <v>3</v>
      </c>
      <c r="D9" s="3" t="s">
        <v>149</v>
      </c>
      <c r="E9" s="5" t="s">
        <v>321</v>
      </c>
      <c r="F9" s="6"/>
    </row>
    <row r="10" spans="3:6" ht="18.75">
      <c r="C10" s="2">
        <v>4</v>
      </c>
      <c r="D10" s="3" t="s">
        <v>157</v>
      </c>
      <c r="E10" s="5" t="s">
        <v>322</v>
      </c>
      <c r="F10" s="6"/>
    </row>
    <row r="11" spans="3:6" ht="35.1" customHeight="1">
      <c r="C11" s="2">
        <v>5</v>
      </c>
      <c r="D11" s="3" t="s">
        <v>178</v>
      </c>
      <c r="E11" s="7" t="s">
        <v>322</v>
      </c>
      <c r="F11" s="6"/>
    </row>
    <row r="12" spans="3:6" ht="37.5">
      <c r="C12" s="2">
        <v>6</v>
      </c>
      <c r="D12" s="3" t="s">
        <v>199</v>
      </c>
      <c r="E12" s="8" t="s">
        <v>323</v>
      </c>
      <c r="F12" s="6"/>
    </row>
    <row r="13" spans="3:6" ht="74.099999999999994" customHeight="1">
      <c r="C13" s="2">
        <v>7</v>
      </c>
      <c r="D13" s="3" t="s">
        <v>222</v>
      </c>
      <c r="E13" s="8" t="s">
        <v>323</v>
      </c>
      <c r="F13" s="6"/>
    </row>
    <row r="14" spans="3:6" ht="18.75">
      <c r="C14" s="2">
        <v>8</v>
      </c>
      <c r="D14" s="3" t="s">
        <v>302</v>
      </c>
      <c r="E14" s="8" t="s">
        <v>324</v>
      </c>
      <c r="F14" s="6"/>
    </row>
    <row r="15" spans="3:6" ht="33.950000000000003" customHeight="1">
      <c r="C15" s="2">
        <v>9</v>
      </c>
      <c r="D15" s="3" t="s">
        <v>239</v>
      </c>
      <c r="E15" s="8" t="s">
        <v>325</v>
      </c>
      <c r="F15" s="6"/>
    </row>
    <row r="16" spans="3:6" ht="18.75">
      <c r="C16" s="2">
        <v>10</v>
      </c>
      <c r="D16" s="3" t="s">
        <v>242</v>
      </c>
      <c r="E16" s="7" t="s">
        <v>326</v>
      </c>
      <c r="F16" s="6"/>
    </row>
    <row r="17" spans="3:6" ht="45" customHeight="1">
      <c r="C17" s="2">
        <v>11</v>
      </c>
      <c r="D17" s="3" t="s">
        <v>296</v>
      </c>
      <c r="E17" s="8" t="s">
        <v>327</v>
      </c>
      <c r="F17" s="6"/>
    </row>
    <row r="18" spans="3:6" ht="15.75">
      <c r="C18" s="4"/>
      <c r="D18" s="4"/>
      <c r="E18" s="4"/>
      <c r="F18" s="6"/>
    </row>
    <row r="19" spans="3:6" ht="15.75">
      <c r="C19" s="4"/>
      <c r="D19" s="4"/>
      <c r="E19" s="4"/>
      <c r="F19" s="6"/>
    </row>
    <row r="20" spans="3:6" ht="15.75">
      <c r="C20" s="4"/>
      <c r="D20" s="4"/>
      <c r="E20" s="7" t="s">
        <v>328</v>
      </c>
      <c r="F20" s="6"/>
    </row>
    <row r="21" spans="3:6" ht="15.75">
      <c r="C21" s="4"/>
      <c r="D21" s="4"/>
      <c r="E21" s="8" t="s">
        <v>329</v>
      </c>
      <c r="F21" s="6"/>
    </row>
    <row r="22" spans="3:6" ht="15.75">
      <c r="C22" s="4"/>
      <c r="D22" s="4"/>
      <c r="E22" s="4"/>
      <c r="F22" s="6"/>
    </row>
    <row r="23" spans="3:6" ht="15.75">
      <c r="C23" s="4"/>
      <c r="D23" s="4"/>
      <c r="E23" s="8" t="s">
        <v>330</v>
      </c>
      <c r="F23" s="6"/>
    </row>
    <row r="24" spans="3:6" ht="15.75">
      <c r="C24" s="4"/>
      <c r="D24" s="4"/>
      <c r="E24" s="8" t="s">
        <v>323</v>
      </c>
      <c r="F24" s="6"/>
    </row>
    <row r="25" spans="3:6" ht="15.75">
      <c r="C25" s="4"/>
      <c r="D25" s="4"/>
      <c r="E25" s="4"/>
      <c r="F25" s="6"/>
    </row>
    <row r="26" spans="3:6" ht="15.75">
      <c r="C26" s="4"/>
      <c r="D26" s="4"/>
      <c r="E26" s="8" t="s">
        <v>331</v>
      </c>
      <c r="F26" s="6"/>
    </row>
    <row r="27" spans="3:6" ht="15.75">
      <c r="C27" s="4"/>
      <c r="D27" s="4"/>
      <c r="E27" s="4"/>
      <c r="F27" s="6"/>
    </row>
    <row r="28" spans="3:6" ht="15.75">
      <c r="C28" s="4"/>
      <c r="D28" s="4"/>
      <c r="E28" s="9" t="s">
        <v>332</v>
      </c>
      <c r="F28" s="6"/>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9" defaultRowHeight="15"/>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49593-6ADF-004D-9958-CA205659162A}">
  <dimension ref="A1:Y197"/>
  <sheetViews>
    <sheetView topLeftCell="A43" zoomScale="89" zoomScaleNormal="89" workbookViewId="0">
      <selection activeCell="G164" sqref="G6:G164"/>
    </sheetView>
  </sheetViews>
  <sheetFormatPr baseColWidth="10" defaultColWidth="9" defaultRowHeight="18.75"/>
  <cols>
    <col min="1" max="1" width="21.140625" style="6" customWidth="1"/>
    <col min="2" max="2" width="21.28515625" style="71" customWidth="1"/>
    <col min="3" max="3" width="10.28515625" style="4" customWidth="1"/>
    <col min="4" max="4" width="38.28515625" style="953" customWidth="1"/>
    <col min="5" max="5" width="22.28515625" style="4" customWidth="1"/>
    <col min="6" max="6" width="82" style="4" customWidth="1"/>
    <col min="7" max="7" width="27.140625" style="6" customWidth="1"/>
    <col min="8" max="8" width="54.28515625" style="4" customWidth="1"/>
    <col min="9" max="9" width="40.85546875" style="44" customWidth="1"/>
    <col min="10" max="10" width="19.140625" style="44" customWidth="1"/>
    <col min="11" max="11" width="18.7109375" style="44" customWidth="1"/>
    <col min="12" max="12" width="39.7109375" style="4" customWidth="1"/>
    <col min="13" max="13" width="34.85546875" style="779" customWidth="1"/>
    <col min="14" max="14" width="28.28515625" style="462" customWidth="1"/>
    <col min="15" max="15" width="33.28515625" style="462" customWidth="1"/>
    <col min="16" max="16" width="27.42578125" style="775" customWidth="1"/>
    <col min="17" max="17" width="21.85546875" style="462" customWidth="1"/>
    <col min="18" max="18" width="25.28515625" style="462" customWidth="1"/>
    <col min="19" max="19" width="27.85546875" style="775"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41" t="s">
        <v>0</v>
      </c>
      <c r="B2" s="1041"/>
      <c r="C2" s="1041"/>
      <c r="D2" s="1042"/>
      <c r="E2" s="1041"/>
      <c r="F2" s="1041"/>
      <c r="G2" s="1041"/>
      <c r="H2" s="1041"/>
      <c r="I2" s="1041"/>
      <c r="J2" s="1041"/>
      <c r="K2" s="1041"/>
      <c r="L2" s="1041"/>
      <c r="M2" s="1043"/>
    </row>
    <row r="3" spans="1:24">
      <c r="A3" s="45"/>
      <c r="B3" s="72"/>
      <c r="C3" s="45"/>
      <c r="D3" s="954"/>
      <c r="E3" s="45"/>
      <c r="F3" s="45"/>
      <c r="G3" s="45"/>
      <c r="H3" s="6"/>
      <c r="I3" s="63"/>
      <c r="J3" s="63"/>
      <c r="K3" s="63"/>
      <c r="L3" s="45"/>
    </row>
    <row r="4" spans="1:24" ht="14.45" customHeight="1">
      <c r="A4" s="168" t="s">
        <v>1</v>
      </c>
      <c r="B4" s="169" t="s">
        <v>2</v>
      </c>
      <c r="C4" s="170" t="s">
        <v>3</v>
      </c>
      <c r="D4" s="955"/>
      <c r="E4" s="19"/>
      <c r="F4" s="170" t="s">
        <v>4</v>
      </c>
      <c r="G4" s="170" t="s">
        <v>5</v>
      </c>
      <c r="H4" s="919" t="s">
        <v>6</v>
      </c>
      <c r="I4" s="168" t="s">
        <v>7</v>
      </c>
      <c r="J4" s="168" t="s">
        <v>8</v>
      </c>
      <c r="K4" s="168" t="s">
        <v>9</v>
      </c>
      <c r="L4" s="168" t="s">
        <v>10</v>
      </c>
      <c r="M4" s="780" t="s">
        <v>11</v>
      </c>
      <c r="N4" s="558"/>
      <c r="O4" s="559" t="s">
        <v>12</v>
      </c>
      <c r="P4" s="780" t="s">
        <v>11</v>
      </c>
      <c r="Q4" s="558"/>
      <c r="R4" s="559" t="s">
        <v>13</v>
      </c>
      <c r="S4" s="780" t="s">
        <v>11</v>
      </c>
      <c r="T4" s="558"/>
      <c r="U4" s="559" t="s">
        <v>14</v>
      </c>
      <c r="V4" s="560" t="s">
        <v>15</v>
      </c>
      <c r="W4" s="559" t="s">
        <v>16</v>
      </c>
      <c r="X4" s="168" t="s">
        <v>17</v>
      </c>
    </row>
    <row r="5" spans="1:24" ht="47.45" customHeight="1">
      <c r="A5" s="168" t="s">
        <v>1</v>
      </c>
      <c r="B5" s="169" t="s">
        <v>2</v>
      </c>
      <c r="C5" s="170" t="s">
        <v>3</v>
      </c>
      <c r="D5" s="956" t="s">
        <v>18</v>
      </c>
      <c r="E5" s="20" t="s">
        <v>19</v>
      </c>
      <c r="F5" s="170" t="s">
        <v>4</v>
      </c>
      <c r="G5" s="170" t="s">
        <v>5</v>
      </c>
      <c r="H5" s="919" t="s">
        <v>6</v>
      </c>
      <c r="I5" s="168" t="s">
        <v>7</v>
      </c>
      <c r="J5" s="168" t="s">
        <v>8</v>
      </c>
      <c r="K5" s="168" t="s">
        <v>9</v>
      </c>
      <c r="L5" s="168" t="s">
        <v>10</v>
      </c>
      <c r="M5" s="780" t="s">
        <v>508</v>
      </c>
      <c r="N5" s="561" t="s">
        <v>20</v>
      </c>
      <c r="O5" s="559" t="s">
        <v>12</v>
      </c>
      <c r="P5" s="780" t="s">
        <v>509</v>
      </c>
      <c r="Q5" s="561" t="s">
        <v>20</v>
      </c>
      <c r="R5" s="559" t="s">
        <v>13</v>
      </c>
      <c r="S5" s="780" t="s">
        <v>510</v>
      </c>
      <c r="T5" s="561" t="s">
        <v>20</v>
      </c>
      <c r="U5" s="559" t="s">
        <v>14</v>
      </c>
      <c r="V5" s="560" t="s">
        <v>15</v>
      </c>
      <c r="W5" s="559" t="s">
        <v>16</v>
      </c>
      <c r="X5" s="168" t="s">
        <v>17</v>
      </c>
    </row>
    <row r="6" spans="1:24" ht="132" customHeight="1">
      <c r="A6" s="10" t="s">
        <v>21</v>
      </c>
      <c r="B6" s="137" t="s">
        <v>22</v>
      </c>
      <c r="C6" s="47">
        <v>1</v>
      </c>
      <c r="D6" s="957" t="s">
        <v>23</v>
      </c>
      <c r="E6" s="48" t="s">
        <v>24</v>
      </c>
      <c r="F6" s="584" t="s">
        <v>596</v>
      </c>
      <c r="G6" s="1014" t="s">
        <v>711</v>
      </c>
      <c r="H6" s="991" t="s">
        <v>622</v>
      </c>
      <c r="I6" s="585" t="s">
        <v>623</v>
      </c>
      <c r="J6" s="202">
        <v>0</v>
      </c>
      <c r="K6" s="586">
        <v>46387</v>
      </c>
      <c r="L6" s="204">
        <v>0.2</v>
      </c>
      <c r="M6" s="587">
        <v>250000000</v>
      </c>
      <c r="N6" s="222" t="s">
        <v>580</v>
      </c>
      <c r="O6" s="464">
        <v>0.4</v>
      </c>
      <c r="P6" s="478">
        <v>500000000</v>
      </c>
      <c r="Q6" s="222" t="s">
        <v>580</v>
      </c>
      <c r="R6" s="588">
        <v>0.4</v>
      </c>
      <c r="S6" s="478">
        <v>500000000</v>
      </c>
      <c r="T6" s="222" t="s">
        <v>580</v>
      </c>
      <c r="U6" s="589">
        <v>1</v>
      </c>
      <c r="V6" s="590">
        <f t="shared" ref="V6:V70" si="0">+M6+P6+S6</f>
        <v>1250000000</v>
      </c>
      <c r="W6" s="30" t="s">
        <v>624</v>
      </c>
      <c r="X6" s="30" t="s">
        <v>625</v>
      </c>
    </row>
    <row r="7" spans="1:24" ht="122.1" customHeight="1">
      <c r="A7" s="10" t="s">
        <v>21</v>
      </c>
      <c r="B7" s="137" t="s">
        <v>22</v>
      </c>
      <c r="C7" s="47">
        <v>1</v>
      </c>
      <c r="D7" s="957" t="s">
        <v>23</v>
      </c>
      <c r="E7" s="48" t="s">
        <v>24</v>
      </c>
      <c r="F7" s="584" t="s">
        <v>596</v>
      </c>
      <c r="G7" s="11" t="s">
        <v>30</v>
      </c>
      <c r="H7" s="30" t="s">
        <v>25</v>
      </c>
      <c r="I7" s="14"/>
      <c r="J7" s="14"/>
      <c r="K7" s="14"/>
      <c r="L7" s="201">
        <v>10</v>
      </c>
      <c r="M7" s="587">
        <v>24000000</v>
      </c>
      <c r="N7" s="222" t="s">
        <v>568</v>
      </c>
      <c r="O7" s="463">
        <v>10</v>
      </c>
      <c r="P7" s="591">
        <f>M7*1.06</f>
        <v>25440000</v>
      </c>
      <c r="Q7" s="222" t="s">
        <v>568</v>
      </c>
      <c r="R7" s="463">
        <v>10</v>
      </c>
      <c r="S7" s="591">
        <f>P7*1.03</f>
        <v>26203200</v>
      </c>
      <c r="T7" s="222" t="s">
        <v>568</v>
      </c>
      <c r="U7" s="463">
        <f>L7+O7+R7</f>
        <v>30</v>
      </c>
      <c r="V7" s="590">
        <f t="shared" si="0"/>
        <v>75643200</v>
      </c>
      <c r="W7" s="30" t="s">
        <v>569</v>
      </c>
      <c r="X7" s="30" t="s">
        <v>570</v>
      </c>
    </row>
    <row r="8" spans="1:24" ht="84" customHeight="1">
      <c r="A8" s="10" t="s">
        <v>28</v>
      </c>
      <c r="B8" s="137" t="s">
        <v>22</v>
      </c>
      <c r="C8" s="47">
        <v>2</v>
      </c>
      <c r="D8" s="957" t="s">
        <v>23</v>
      </c>
      <c r="E8" s="48" t="s">
        <v>24</v>
      </c>
      <c r="F8" s="936" t="s">
        <v>29</v>
      </c>
      <c r="G8" s="11" t="s">
        <v>30</v>
      </c>
      <c r="H8" s="30" t="s">
        <v>25</v>
      </c>
      <c r="I8" s="14"/>
      <c r="J8" s="14"/>
      <c r="K8" s="14"/>
      <c r="L8" s="30">
        <v>16</v>
      </c>
      <c r="M8" s="587">
        <v>38400000</v>
      </c>
      <c r="N8" s="222" t="s">
        <v>568</v>
      </c>
      <c r="O8" s="222">
        <v>16</v>
      </c>
      <c r="P8" s="591">
        <f t="shared" ref="P8" si="1">M8*1.06</f>
        <v>40704000</v>
      </c>
      <c r="Q8" s="222" t="s">
        <v>568</v>
      </c>
      <c r="R8" s="222">
        <v>16</v>
      </c>
      <c r="S8" s="591">
        <f t="shared" ref="S8" si="2">P8*1.03</f>
        <v>41925120</v>
      </c>
      <c r="T8" s="222" t="s">
        <v>568</v>
      </c>
      <c r="U8" s="463">
        <f t="shared" ref="U8" si="3">L8+O8+R8</f>
        <v>48</v>
      </c>
      <c r="V8" s="590">
        <f t="shared" si="0"/>
        <v>121029120</v>
      </c>
      <c r="W8" s="30" t="s">
        <v>569</v>
      </c>
      <c r="X8" s="30" t="s">
        <v>570</v>
      </c>
    </row>
    <row r="9" spans="1:24" ht="84" customHeight="1">
      <c r="A9" s="10" t="s">
        <v>21</v>
      </c>
      <c r="B9" s="137" t="s">
        <v>22</v>
      </c>
      <c r="C9" s="47">
        <v>3</v>
      </c>
      <c r="D9" s="957" t="s">
        <v>23</v>
      </c>
      <c r="E9" s="48" t="s">
        <v>24</v>
      </c>
      <c r="F9" s="112" t="s">
        <v>31</v>
      </c>
      <c r="G9" s="11" t="s">
        <v>367</v>
      </c>
      <c r="H9" s="592" t="s">
        <v>368</v>
      </c>
      <c r="I9" s="14"/>
      <c r="J9" s="14"/>
      <c r="K9" s="14"/>
      <c r="L9" s="593" t="s">
        <v>369</v>
      </c>
      <c r="M9" s="594">
        <v>1718652492</v>
      </c>
      <c r="N9" s="222" t="s">
        <v>680</v>
      </c>
      <c r="O9" s="222"/>
      <c r="P9" s="591"/>
      <c r="Q9" s="222"/>
      <c r="R9" s="222"/>
      <c r="S9" s="591"/>
      <c r="T9" s="222"/>
      <c r="U9" s="222"/>
      <c r="V9" s="590">
        <f>+M9+P9+S9</f>
        <v>1718652492</v>
      </c>
      <c r="W9" s="30"/>
      <c r="X9" s="30"/>
    </row>
    <row r="10" spans="1:24" ht="84" customHeight="1">
      <c r="A10" s="10" t="s">
        <v>21</v>
      </c>
      <c r="B10" s="137" t="s">
        <v>22</v>
      </c>
      <c r="C10" s="47">
        <v>3</v>
      </c>
      <c r="D10" s="957" t="s">
        <v>23</v>
      </c>
      <c r="E10" s="48" t="s">
        <v>24</v>
      </c>
      <c r="F10" s="112" t="s">
        <v>31</v>
      </c>
      <c r="G10" s="78" t="s">
        <v>30</v>
      </c>
      <c r="H10" s="30" t="s">
        <v>25</v>
      </c>
      <c r="I10" s="14"/>
      <c r="J10" s="14"/>
      <c r="K10" s="14"/>
      <c r="L10" s="208">
        <v>16</v>
      </c>
      <c r="M10" s="587">
        <v>19200000</v>
      </c>
      <c r="N10" s="222" t="s">
        <v>568</v>
      </c>
      <c r="O10" s="465">
        <v>16</v>
      </c>
      <c r="P10" s="591">
        <f>M10*1.06</f>
        <v>20352000</v>
      </c>
      <c r="Q10" s="222" t="s">
        <v>568</v>
      </c>
      <c r="R10" s="465">
        <v>16</v>
      </c>
      <c r="S10" s="591">
        <f>P10*1.03</f>
        <v>20962560</v>
      </c>
      <c r="T10" s="222" t="s">
        <v>568</v>
      </c>
      <c r="U10" s="463">
        <f>L10+O10+R10</f>
        <v>48</v>
      </c>
      <c r="V10" s="590">
        <f>+M10+P10+S10</f>
        <v>60514560</v>
      </c>
      <c r="W10" s="30" t="s">
        <v>569</v>
      </c>
      <c r="X10" s="30" t="s">
        <v>570</v>
      </c>
    </row>
    <row r="11" spans="1:24" ht="84" customHeight="1">
      <c r="A11" s="10" t="s">
        <v>28</v>
      </c>
      <c r="B11" s="137" t="s">
        <v>22</v>
      </c>
      <c r="C11" s="47">
        <v>4</v>
      </c>
      <c r="D11" s="957" t="s">
        <v>23</v>
      </c>
      <c r="E11" s="48" t="s">
        <v>24</v>
      </c>
      <c r="F11" s="135" t="s">
        <v>32</v>
      </c>
      <c r="G11" s="1014" t="s">
        <v>711</v>
      </c>
      <c r="H11" s="992" t="s">
        <v>626</v>
      </c>
      <c r="I11" s="585" t="s">
        <v>627</v>
      </c>
      <c r="J11" s="211">
        <v>45658</v>
      </c>
      <c r="K11" s="211">
        <v>46387</v>
      </c>
      <c r="L11" s="595">
        <v>0</v>
      </c>
      <c r="M11" s="587"/>
      <c r="N11" s="222"/>
      <c r="O11" s="589">
        <v>0.5</v>
      </c>
      <c r="P11" s="591">
        <v>375000000</v>
      </c>
      <c r="Q11" s="222" t="s">
        <v>580</v>
      </c>
      <c r="R11" s="589">
        <v>0.5</v>
      </c>
      <c r="S11" s="591">
        <v>375000000</v>
      </c>
      <c r="T11" s="222" t="s">
        <v>580</v>
      </c>
      <c r="U11" s="589">
        <v>1</v>
      </c>
      <c r="V11" s="590">
        <f t="shared" si="0"/>
        <v>750000000</v>
      </c>
      <c r="W11" s="30" t="s">
        <v>624</v>
      </c>
      <c r="X11" s="30" t="s">
        <v>625</v>
      </c>
    </row>
    <row r="12" spans="1:24" ht="84" customHeight="1">
      <c r="A12" s="10" t="s">
        <v>28</v>
      </c>
      <c r="B12" s="137" t="s">
        <v>22</v>
      </c>
      <c r="C12" s="47">
        <v>4</v>
      </c>
      <c r="D12" s="957" t="s">
        <v>23</v>
      </c>
      <c r="E12" s="48" t="s">
        <v>24</v>
      </c>
      <c r="F12" s="135" t="s">
        <v>32</v>
      </c>
      <c r="G12" s="11" t="s">
        <v>30</v>
      </c>
      <c r="H12" s="30" t="s">
        <v>25</v>
      </c>
      <c r="I12" s="14"/>
      <c r="J12" s="14"/>
      <c r="K12" s="14"/>
      <c r="L12" s="30">
        <v>16</v>
      </c>
      <c r="M12" s="587">
        <v>19200000</v>
      </c>
      <c r="N12" s="222" t="s">
        <v>568</v>
      </c>
      <c r="O12" s="222">
        <v>16</v>
      </c>
      <c r="P12" s="591">
        <f t="shared" ref="P12:P13" si="4">M12*1.06</f>
        <v>20352000</v>
      </c>
      <c r="Q12" s="222" t="s">
        <v>568</v>
      </c>
      <c r="R12" s="222">
        <v>16</v>
      </c>
      <c r="S12" s="591">
        <f t="shared" ref="S12:S13" si="5">P12*1.03</f>
        <v>20962560</v>
      </c>
      <c r="T12" s="222" t="s">
        <v>568</v>
      </c>
      <c r="U12" s="463">
        <f t="shared" ref="U12:U13" si="6">L12+O12+R12</f>
        <v>48</v>
      </c>
      <c r="V12" s="590">
        <f t="shared" si="0"/>
        <v>60514560</v>
      </c>
      <c r="W12" s="30" t="s">
        <v>569</v>
      </c>
      <c r="X12" s="30" t="s">
        <v>570</v>
      </c>
    </row>
    <row r="13" spans="1:24" ht="84" customHeight="1">
      <c r="A13" s="10" t="s">
        <v>28</v>
      </c>
      <c r="B13" s="137" t="s">
        <v>22</v>
      </c>
      <c r="C13" s="47">
        <v>5</v>
      </c>
      <c r="D13" s="957" t="s">
        <v>23</v>
      </c>
      <c r="E13" s="48" t="s">
        <v>24</v>
      </c>
      <c r="F13" s="136" t="s">
        <v>33</v>
      </c>
      <c r="G13" s="11" t="s">
        <v>30</v>
      </c>
      <c r="H13" s="30" t="s">
        <v>25</v>
      </c>
      <c r="I13" s="14"/>
      <c r="J13" s="14"/>
      <c r="K13" s="14"/>
      <c r="L13" s="208">
        <v>16</v>
      </c>
      <c r="M13" s="587">
        <v>19200000</v>
      </c>
      <c r="N13" s="222" t="s">
        <v>568</v>
      </c>
      <c r="O13" s="465">
        <v>16</v>
      </c>
      <c r="P13" s="591">
        <f t="shared" si="4"/>
        <v>20352000</v>
      </c>
      <c r="Q13" s="222" t="s">
        <v>568</v>
      </c>
      <c r="R13" s="465">
        <v>16</v>
      </c>
      <c r="S13" s="591">
        <f t="shared" si="5"/>
        <v>20962560</v>
      </c>
      <c r="T13" s="222" t="s">
        <v>568</v>
      </c>
      <c r="U13" s="463">
        <f t="shared" si="6"/>
        <v>48</v>
      </c>
      <c r="V13" s="590">
        <f t="shared" si="0"/>
        <v>60514560</v>
      </c>
      <c r="W13" s="30" t="s">
        <v>569</v>
      </c>
      <c r="X13" s="30" t="s">
        <v>570</v>
      </c>
    </row>
    <row r="14" spans="1:24" ht="84" customHeight="1">
      <c r="A14" s="10" t="s">
        <v>28</v>
      </c>
      <c r="B14" s="137" t="s">
        <v>22</v>
      </c>
      <c r="C14" s="47">
        <v>5</v>
      </c>
      <c r="D14" s="957" t="s">
        <v>23</v>
      </c>
      <c r="E14" s="48" t="s">
        <v>24</v>
      </c>
      <c r="F14" s="136" t="s">
        <v>33</v>
      </c>
      <c r="G14" s="209" t="s">
        <v>34</v>
      </c>
      <c r="H14" s="920" t="s">
        <v>35</v>
      </c>
      <c r="I14" s="14" t="s">
        <v>36</v>
      </c>
      <c r="J14" s="211">
        <v>45444</v>
      </c>
      <c r="K14" s="211">
        <v>45657</v>
      </c>
      <c r="L14" s="14">
        <v>1</v>
      </c>
      <c r="M14" s="591">
        <v>17458650</v>
      </c>
      <c r="N14" s="466" t="s">
        <v>37</v>
      </c>
      <c r="O14" s="466">
        <v>0</v>
      </c>
      <c r="P14" s="587">
        <v>0</v>
      </c>
      <c r="Q14" s="466" t="s">
        <v>38</v>
      </c>
      <c r="R14" s="466">
        <v>0</v>
      </c>
      <c r="S14" s="587"/>
      <c r="T14" s="466" t="s">
        <v>38</v>
      </c>
      <c r="U14" s="466">
        <v>1</v>
      </c>
      <c r="V14" s="590">
        <f t="shared" si="0"/>
        <v>17458650</v>
      </c>
      <c r="W14" s="212" t="s">
        <v>39</v>
      </c>
      <c r="X14" s="30" t="s">
        <v>40</v>
      </c>
    </row>
    <row r="15" spans="1:24" ht="84" customHeight="1">
      <c r="A15" s="10" t="s">
        <v>28</v>
      </c>
      <c r="B15" s="137" t="s">
        <v>22</v>
      </c>
      <c r="C15" s="47">
        <v>5</v>
      </c>
      <c r="D15" s="957" t="s">
        <v>23</v>
      </c>
      <c r="E15" s="48" t="s">
        <v>24</v>
      </c>
      <c r="F15" s="136" t="s">
        <v>33</v>
      </c>
      <c r="G15" s="209" t="s">
        <v>34</v>
      </c>
      <c r="H15" s="920" t="s">
        <v>41</v>
      </c>
      <c r="I15" s="210" t="s">
        <v>42</v>
      </c>
      <c r="J15" s="211">
        <v>45323</v>
      </c>
      <c r="K15" s="211">
        <v>46387</v>
      </c>
      <c r="L15" s="14">
        <v>500</v>
      </c>
      <c r="M15" s="587">
        <v>25660083</v>
      </c>
      <c r="N15" s="466" t="s">
        <v>37</v>
      </c>
      <c r="O15" s="466">
        <v>700</v>
      </c>
      <c r="P15" s="587">
        <v>32591210</v>
      </c>
      <c r="Q15" s="466" t="s">
        <v>37</v>
      </c>
      <c r="R15" s="466">
        <v>500</v>
      </c>
      <c r="S15" s="587">
        <v>32622249</v>
      </c>
      <c r="T15" s="466" t="s">
        <v>37</v>
      </c>
      <c r="U15" s="466">
        <v>1700</v>
      </c>
      <c r="V15" s="590">
        <f t="shared" si="0"/>
        <v>90873542</v>
      </c>
      <c r="W15" s="212" t="s">
        <v>43</v>
      </c>
      <c r="X15" s="30" t="s">
        <v>44</v>
      </c>
    </row>
    <row r="16" spans="1:24" ht="84" customHeight="1">
      <c r="A16" s="10" t="s">
        <v>28</v>
      </c>
      <c r="B16" s="137" t="s">
        <v>22</v>
      </c>
      <c r="C16" s="47">
        <v>5</v>
      </c>
      <c r="D16" s="957" t="s">
        <v>23</v>
      </c>
      <c r="E16" s="48" t="s">
        <v>24</v>
      </c>
      <c r="F16" s="136" t="s">
        <v>33</v>
      </c>
      <c r="G16" s="209" t="s">
        <v>34</v>
      </c>
      <c r="H16" s="920" t="s">
        <v>45</v>
      </c>
      <c r="I16" s="210" t="s">
        <v>46</v>
      </c>
      <c r="J16" s="211">
        <v>45444</v>
      </c>
      <c r="K16" s="211">
        <v>46022</v>
      </c>
      <c r="L16" s="14">
        <v>2</v>
      </c>
      <c r="M16" s="591">
        <v>62400000</v>
      </c>
      <c r="N16" s="466" t="s">
        <v>37</v>
      </c>
      <c r="O16" s="466">
        <v>4</v>
      </c>
      <c r="P16" s="587">
        <f>2*68640000</f>
        <v>137280000</v>
      </c>
      <c r="Q16" s="466" t="s">
        <v>37</v>
      </c>
      <c r="R16" s="466">
        <v>0</v>
      </c>
      <c r="S16" s="587"/>
      <c r="T16" s="466" t="s">
        <v>38</v>
      </c>
      <c r="U16" s="466">
        <v>6</v>
      </c>
      <c r="V16" s="590">
        <f t="shared" si="0"/>
        <v>199680000</v>
      </c>
      <c r="W16" s="212" t="s">
        <v>47</v>
      </c>
      <c r="X16" s="30" t="s">
        <v>48</v>
      </c>
    </row>
    <row r="17" spans="1:24" ht="117" customHeight="1">
      <c r="A17" s="10" t="s">
        <v>21</v>
      </c>
      <c r="B17" s="137" t="s">
        <v>22</v>
      </c>
      <c r="C17" s="47">
        <v>6</v>
      </c>
      <c r="D17" s="957" t="s">
        <v>23</v>
      </c>
      <c r="E17" s="48" t="s">
        <v>24</v>
      </c>
      <c r="F17" s="112" t="s">
        <v>694</v>
      </c>
      <c r="G17" s="78" t="s">
        <v>367</v>
      </c>
      <c r="H17" s="592" t="s">
        <v>368</v>
      </c>
      <c r="I17" s="14"/>
      <c r="J17" s="14"/>
      <c r="K17" s="14"/>
      <c r="L17" s="593" t="s">
        <v>369</v>
      </c>
      <c r="M17" s="596">
        <v>2762578092</v>
      </c>
      <c r="N17" s="222" t="s">
        <v>680</v>
      </c>
      <c r="O17" s="222"/>
      <c r="P17" s="591">
        <v>356074400</v>
      </c>
      <c r="Q17" s="222" t="s">
        <v>84</v>
      </c>
      <c r="R17" s="222"/>
      <c r="S17" s="591"/>
      <c r="T17" s="222"/>
      <c r="U17" s="222"/>
      <c r="V17" s="590">
        <f>+M17+P17+S17</f>
        <v>3118652492</v>
      </c>
      <c r="W17" s="30"/>
      <c r="X17" s="30"/>
    </row>
    <row r="18" spans="1:24" ht="123" customHeight="1">
      <c r="A18" s="10" t="s">
        <v>28</v>
      </c>
      <c r="B18" s="137" t="s">
        <v>22</v>
      </c>
      <c r="C18" s="47">
        <v>6</v>
      </c>
      <c r="D18" s="957" t="s">
        <v>23</v>
      </c>
      <c r="E18" s="48" t="s">
        <v>24</v>
      </c>
      <c r="F18" s="112" t="s">
        <v>694</v>
      </c>
      <c r="G18" s="1014" t="s">
        <v>711</v>
      </c>
      <c r="H18" s="992" t="s">
        <v>628</v>
      </c>
      <c r="I18" s="585" t="s">
        <v>629</v>
      </c>
      <c r="J18" s="14"/>
      <c r="K18" s="211">
        <v>46387</v>
      </c>
      <c r="L18" s="14">
        <v>10</v>
      </c>
      <c r="M18" s="587">
        <v>150000000</v>
      </c>
      <c r="N18" s="222" t="s">
        <v>580</v>
      </c>
      <c r="O18" s="222">
        <v>10</v>
      </c>
      <c r="P18" s="587">
        <v>150000000</v>
      </c>
      <c r="Q18" s="222" t="s">
        <v>580</v>
      </c>
      <c r="R18" s="222">
        <v>10</v>
      </c>
      <c r="S18" s="587">
        <v>150000000</v>
      </c>
      <c r="T18" s="222" t="s">
        <v>580</v>
      </c>
      <c r="U18" s="222">
        <v>30</v>
      </c>
      <c r="V18" s="590">
        <f t="shared" si="0"/>
        <v>450000000</v>
      </c>
      <c r="W18" s="30" t="s">
        <v>624</v>
      </c>
      <c r="X18" s="30" t="s">
        <v>625</v>
      </c>
    </row>
    <row r="19" spans="1:24" ht="138" customHeight="1">
      <c r="A19" s="10" t="s">
        <v>28</v>
      </c>
      <c r="B19" s="137" t="s">
        <v>22</v>
      </c>
      <c r="C19" s="47">
        <v>6</v>
      </c>
      <c r="D19" s="957" t="s">
        <v>23</v>
      </c>
      <c r="E19" s="48" t="s">
        <v>24</v>
      </c>
      <c r="F19" s="112" t="s">
        <v>694</v>
      </c>
      <c r="G19" s="78" t="s">
        <v>520</v>
      </c>
      <c r="H19" s="30" t="s">
        <v>49</v>
      </c>
      <c r="I19" s="14">
        <v>5</v>
      </c>
      <c r="J19" s="14" t="s">
        <v>50</v>
      </c>
      <c r="K19" s="14" t="s">
        <v>51</v>
      </c>
      <c r="L19" s="14" t="s">
        <v>52</v>
      </c>
      <c r="M19" s="587">
        <v>100000000</v>
      </c>
      <c r="N19" s="222" t="s">
        <v>675</v>
      </c>
      <c r="O19" s="220" t="s">
        <v>431</v>
      </c>
      <c r="P19" s="591">
        <v>50000000</v>
      </c>
      <c r="Q19" s="222" t="s">
        <v>676</v>
      </c>
      <c r="R19" s="220" t="s">
        <v>431</v>
      </c>
      <c r="S19" s="591">
        <v>50000000</v>
      </c>
      <c r="T19" s="222" t="s">
        <v>676</v>
      </c>
      <c r="U19" s="220" t="s">
        <v>432</v>
      </c>
      <c r="V19" s="590">
        <f t="shared" si="0"/>
        <v>200000000</v>
      </c>
      <c r="W19" s="30" t="s">
        <v>53</v>
      </c>
      <c r="X19" s="30" t="s">
        <v>54</v>
      </c>
    </row>
    <row r="20" spans="1:24" ht="153" customHeight="1">
      <c r="A20" s="10" t="s">
        <v>28</v>
      </c>
      <c r="B20" s="137" t="s">
        <v>22</v>
      </c>
      <c r="C20" s="47">
        <v>6</v>
      </c>
      <c r="D20" s="957" t="s">
        <v>23</v>
      </c>
      <c r="E20" s="48" t="s">
        <v>24</v>
      </c>
      <c r="F20" s="112" t="s">
        <v>694</v>
      </c>
      <c r="G20" s="11" t="s">
        <v>55</v>
      </c>
      <c r="H20" s="600" t="s">
        <v>630</v>
      </c>
      <c r="I20" s="597" t="s">
        <v>681</v>
      </c>
      <c r="J20" s="763">
        <v>45383</v>
      </c>
      <c r="K20" s="763">
        <v>46387</v>
      </c>
      <c r="L20" s="764">
        <v>9</v>
      </c>
      <c r="M20" s="773">
        <f>L20*3000000</f>
        <v>27000000</v>
      </c>
      <c r="N20" s="765" t="s">
        <v>682</v>
      </c>
      <c r="O20" s="765">
        <v>45</v>
      </c>
      <c r="P20" s="773">
        <f>O20*3000000</f>
        <v>135000000</v>
      </c>
      <c r="Q20" s="765" t="s">
        <v>682</v>
      </c>
      <c r="R20" s="765">
        <v>45</v>
      </c>
      <c r="S20" s="773">
        <f>R20*3000000</f>
        <v>135000000</v>
      </c>
      <c r="T20" s="765" t="s">
        <v>682</v>
      </c>
      <c r="U20" s="766">
        <f>+L20+O20+R20</f>
        <v>99</v>
      </c>
      <c r="V20" s="777">
        <f>+M20+P20+S20</f>
        <v>297000000</v>
      </c>
      <c r="X20" s="767" t="s">
        <v>683</v>
      </c>
    </row>
    <row r="21" spans="1:24" ht="153" customHeight="1">
      <c r="A21" s="10" t="s">
        <v>28</v>
      </c>
      <c r="B21" s="137" t="s">
        <v>22</v>
      </c>
      <c r="C21" s="47">
        <v>7</v>
      </c>
      <c r="D21" s="957" t="s">
        <v>23</v>
      </c>
      <c r="E21" s="48" t="s">
        <v>24</v>
      </c>
      <c r="F21" s="600" t="s">
        <v>684</v>
      </c>
      <c r="G21" s="78" t="s">
        <v>55</v>
      </c>
      <c r="H21" s="600" t="s">
        <v>630</v>
      </c>
      <c r="I21" s="597" t="s">
        <v>681</v>
      </c>
      <c r="J21" s="763">
        <v>45597</v>
      </c>
      <c r="K21" s="763">
        <v>46387</v>
      </c>
      <c r="L21" s="598">
        <v>15</v>
      </c>
      <c r="M21" s="773">
        <v>100000000</v>
      </c>
      <c r="N21" s="765" t="s">
        <v>685</v>
      </c>
      <c r="O21" s="765">
        <v>15</v>
      </c>
      <c r="P21" s="773">
        <v>105000000</v>
      </c>
      <c r="Q21" s="765" t="s">
        <v>685</v>
      </c>
      <c r="R21" s="765">
        <v>15</v>
      </c>
      <c r="S21" s="773">
        <v>105000000</v>
      </c>
      <c r="T21" s="765" t="s">
        <v>685</v>
      </c>
      <c r="U21" s="766">
        <f>+L21+O21+R21</f>
        <v>45</v>
      </c>
      <c r="V21" s="778">
        <f>+M21+P21+S21</f>
        <v>310000000</v>
      </c>
      <c r="X21" s="768" t="s">
        <v>686</v>
      </c>
    </row>
    <row r="22" spans="1:24" ht="144.94999999999999" customHeight="1">
      <c r="A22" s="128" t="s">
        <v>28</v>
      </c>
      <c r="B22" s="137" t="s">
        <v>22</v>
      </c>
      <c r="C22" s="49">
        <v>8</v>
      </c>
      <c r="D22" s="957" t="s">
        <v>23</v>
      </c>
      <c r="E22" s="48" t="s">
        <v>24</v>
      </c>
      <c r="F22" s="135" t="s">
        <v>56</v>
      </c>
      <c r="G22" s="1014" t="s">
        <v>711</v>
      </c>
      <c r="H22" s="992" t="s">
        <v>57</v>
      </c>
      <c r="I22" s="14"/>
      <c r="J22" s="14"/>
      <c r="K22" s="14"/>
      <c r="L22" s="214">
        <v>180</v>
      </c>
      <c r="M22" s="587">
        <v>450000000</v>
      </c>
      <c r="N22" s="222"/>
      <c r="O22" s="222"/>
      <c r="P22" s="591">
        <v>450000000</v>
      </c>
      <c r="Q22" s="222"/>
      <c r="R22" s="222"/>
      <c r="S22" s="591">
        <v>450000000</v>
      </c>
      <c r="T22" s="222"/>
      <c r="U22" s="222"/>
      <c r="V22" s="590">
        <f t="shared" si="0"/>
        <v>1350000000</v>
      </c>
      <c r="W22" s="30"/>
      <c r="X22" s="30"/>
    </row>
    <row r="23" spans="1:24" ht="72.95" customHeight="1">
      <c r="A23" s="128" t="s">
        <v>28</v>
      </c>
      <c r="B23" s="137" t="s">
        <v>22</v>
      </c>
      <c r="C23" s="49">
        <v>8</v>
      </c>
      <c r="D23" s="957" t="s">
        <v>23</v>
      </c>
      <c r="E23" s="48" t="s">
        <v>24</v>
      </c>
      <c r="F23" s="135" t="s">
        <v>56</v>
      </c>
      <c r="G23" s="1014" t="s">
        <v>711</v>
      </c>
      <c r="H23" s="992" t="s">
        <v>58</v>
      </c>
      <c r="I23" s="14"/>
      <c r="J23" s="14"/>
      <c r="K23" s="14"/>
      <c r="L23" s="214">
        <v>150</v>
      </c>
      <c r="M23" s="587">
        <v>500000000</v>
      </c>
      <c r="N23" s="222"/>
      <c r="O23" s="222"/>
      <c r="P23" s="591">
        <v>500000000</v>
      </c>
      <c r="Q23" s="222"/>
      <c r="R23" s="222"/>
      <c r="S23" s="591">
        <v>500000000</v>
      </c>
      <c r="T23" s="222"/>
      <c r="U23" s="222"/>
      <c r="V23" s="590">
        <f t="shared" si="0"/>
        <v>1500000000</v>
      </c>
      <c r="W23" s="30"/>
      <c r="X23" s="30"/>
    </row>
    <row r="24" spans="1:24" ht="75.95" customHeight="1">
      <c r="A24" s="10" t="s">
        <v>28</v>
      </c>
      <c r="B24" s="76" t="s">
        <v>59</v>
      </c>
      <c r="C24" s="47">
        <v>8</v>
      </c>
      <c r="D24" s="958" t="s">
        <v>60</v>
      </c>
      <c r="E24" s="78" t="s">
        <v>24</v>
      </c>
      <c r="F24" s="134" t="s">
        <v>61</v>
      </c>
      <c r="G24" s="11" t="s">
        <v>414</v>
      </c>
      <c r="H24" s="30" t="s">
        <v>415</v>
      </c>
      <c r="I24" s="30" t="s">
        <v>416</v>
      </c>
      <c r="J24" s="215">
        <v>45505</v>
      </c>
      <c r="K24" s="215">
        <v>45657</v>
      </c>
      <c r="L24" s="30" t="s">
        <v>417</v>
      </c>
      <c r="M24" s="587">
        <v>120000000</v>
      </c>
      <c r="N24" s="222" t="s">
        <v>408</v>
      </c>
      <c r="O24" s="468">
        <v>5</v>
      </c>
      <c r="P24" s="587">
        <f>+M24*1.1</f>
        <v>132000000.00000001</v>
      </c>
      <c r="Q24" s="222" t="s">
        <v>408</v>
      </c>
      <c r="R24" s="468">
        <v>5</v>
      </c>
      <c r="S24" s="587">
        <f>+P24*1.1</f>
        <v>145200000.00000003</v>
      </c>
      <c r="T24" s="222" t="s">
        <v>408</v>
      </c>
      <c r="U24" s="468">
        <v>15</v>
      </c>
      <c r="V24" s="590">
        <f t="shared" si="0"/>
        <v>397200000</v>
      </c>
      <c r="W24" s="30" t="s">
        <v>409</v>
      </c>
      <c r="X24" s="217" t="s">
        <v>410</v>
      </c>
    </row>
    <row r="25" spans="1:24" ht="60.95" customHeight="1">
      <c r="A25" s="10" t="s">
        <v>28</v>
      </c>
      <c r="B25" s="76" t="s">
        <v>59</v>
      </c>
      <c r="C25" s="47">
        <v>9</v>
      </c>
      <c r="D25" s="958" t="s">
        <v>60</v>
      </c>
      <c r="E25" s="78" t="s">
        <v>24</v>
      </c>
      <c r="F25" s="134" t="s">
        <v>61</v>
      </c>
      <c r="G25" s="15" t="s">
        <v>30</v>
      </c>
      <c r="H25" s="30" t="s">
        <v>63</v>
      </c>
      <c r="I25" s="14"/>
      <c r="J25" s="14"/>
      <c r="K25" s="14"/>
      <c r="L25" s="14" t="s">
        <v>64</v>
      </c>
      <c r="M25" s="781">
        <v>38400000</v>
      </c>
      <c r="N25" s="222" t="s">
        <v>568</v>
      </c>
      <c r="O25" s="220" t="s">
        <v>64</v>
      </c>
      <c r="P25" s="591">
        <f t="shared" ref="P25" si="7">M25*1.06</f>
        <v>40704000</v>
      </c>
      <c r="Q25" s="222" t="s">
        <v>568</v>
      </c>
      <c r="R25" s="220" t="s">
        <v>64</v>
      </c>
      <c r="S25" s="591">
        <f t="shared" ref="S25" si="8">P25*1.03</f>
        <v>41925120</v>
      </c>
      <c r="T25" s="222" t="s">
        <v>568</v>
      </c>
      <c r="U25" s="463" t="e">
        <f t="shared" ref="U25" si="9">L25+O25+R25</f>
        <v>#VALUE!</v>
      </c>
      <c r="V25" s="590">
        <f t="shared" si="0"/>
        <v>121029120</v>
      </c>
      <c r="W25" s="30" t="s">
        <v>569</v>
      </c>
      <c r="X25" s="30" t="s">
        <v>570</v>
      </c>
    </row>
    <row r="26" spans="1:24" ht="75" customHeight="1">
      <c r="A26" s="10" t="s">
        <v>21</v>
      </c>
      <c r="B26" s="76" t="s">
        <v>67</v>
      </c>
      <c r="C26" s="47">
        <v>10</v>
      </c>
      <c r="D26" s="959" t="s">
        <v>68</v>
      </c>
      <c r="E26" s="78" t="s">
        <v>24</v>
      </c>
      <c r="F26" s="136" t="s">
        <v>687</v>
      </c>
      <c r="G26" s="11" t="s">
        <v>55</v>
      </c>
      <c r="H26" s="600" t="s">
        <v>70</v>
      </c>
      <c r="I26" s="764" t="s">
        <v>688</v>
      </c>
      <c r="J26" s="763">
        <v>45597</v>
      </c>
      <c r="K26" s="763">
        <v>46387</v>
      </c>
      <c r="L26" s="769">
        <v>1</v>
      </c>
      <c r="M26" s="782">
        <v>70000000</v>
      </c>
      <c r="N26" s="765" t="s">
        <v>689</v>
      </c>
      <c r="O26" s="765">
        <v>1</v>
      </c>
      <c r="P26" s="774">
        <v>75000000</v>
      </c>
      <c r="Q26" s="765" t="s">
        <v>689</v>
      </c>
      <c r="R26" s="765">
        <v>1</v>
      </c>
      <c r="S26" s="774">
        <f t="shared" ref="S26" si="10">80000000*R26</f>
        <v>80000000</v>
      </c>
      <c r="T26" s="765" t="s">
        <v>689</v>
      </c>
      <c r="U26" s="766">
        <f t="shared" ref="U26:V26" si="11">+L26+O26+R26</f>
        <v>3</v>
      </c>
      <c r="V26" s="777">
        <f t="shared" si="11"/>
        <v>225000000</v>
      </c>
      <c r="X26" s="770" t="s">
        <v>690</v>
      </c>
    </row>
    <row r="27" spans="1:24" ht="96" customHeight="1">
      <c r="A27" s="10" t="s">
        <v>21</v>
      </c>
      <c r="B27" s="76" t="s">
        <v>67</v>
      </c>
      <c r="C27" s="47">
        <v>10</v>
      </c>
      <c r="D27" s="959" t="s">
        <v>68</v>
      </c>
      <c r="E27" s="78" t="s">
        <v>24</v>
      </c>
      <c r="F27" s="136" t="s">
        <v>69</v>
      </c>
      <c r="G27" s="11" t="s">
        <v>367</v>
      </c>
      <c r="H27" s="112" t="s">
        <v>687</v>
      </c>
      <c r="I27" s="14"/>
      <c r="J27" s="14"/>
      <c r="K27" s="14"/>
      <c r="L27" s="219" t="s">
        <v>375</v>
      </c>
      <c r="M27" s="594">
        <v>607627150</v>
      </c>
      <c r="N27" s="222" t="s">
        <v>680</v>
      </c>
      <c r="O27" s="468"/>
      <c r="P27" s="594">
        <v>2008550010</v>
      </c>
      <c r="Q27" s="222" t="s">
        <v>84</v>
      </c>
      <c r="R27" s="222"/>
      <c r="S27" s="591"/>
      <c r="T27" s="222"/>
      <c r="U27" s="222"/>
      <c r="V27" s="590">
        <f t="shared" si="0"/>
        <v>2616177160</v>
      </c>
      <c r="W27" s="30"/>
      <c r="X27" s="30"/>
    </row>
    <row r="28" spans="1:24" ht="96" customHeight="1">
      <c r="A28" s="10" t="s">
        <v>21</v>
      </c>
      <c r="B28" s="76" t="s">
        <v>67</v>
      </c>
      <c r="C28" s="47">
        <v>10</v>
      </c>
      <c r="D28" s="959" t="s">
        <v>68</v>
      </c>
      <c r="E28" s="78" t="s">
        <v>24</v>
      </c>
      <c r="F28" s="136" t="s">
        <v>69</v>
      </c>
      <c r="G28" s="15" t="s">
        <v>176</v>
      </c>
      <c r="H28" s="752" t="s">
        <v>609</v>
      </c>
      <c r="I28" s="752" t="s">
        <v>674</v>
      </c>
      <c r="J28" s="753">
        <v>45566</v>
      </c>
      <c r="K28" s="753">
        <v>46387</v>
      </c>
      <c r="L28" s="754">
        <v>1</v>
      </c>
      <c r="M28" s="783">
        <v>910000</v>
      </c>
      <c r="N28" s="593" t="s">
        <v>663</v>
      </c>
      <c r="O28" s="593">
        <v>5</v>
      </c>
      <c r="P28" s="822">
        <f>+((9100000*1.03)/30)*3*O28</f>
        <v>4686500</v>
      </c>
      <c r="Q28" s="593" t="s">
        <v>663</v>
      </c>
      <c r="R28" s="593" t="s">
        <v>665</v>
      </c>
      <c r="S28" s="839" t="s">
        <v>665</v>
      </c>
      <c r="T28" s="593"/>
      <c r="U28" s="754">
        <f>+O28+L28</f>
        <v>6</v>
      </c>
      <c r="V28" s="755">
        <f>+P28+M28</f>
        <v>5596500</v>
      </c>
      <c r="W28" s="593" t="s">
        <v>666</v>
      </c>
      <c r="X28" s="593" t="s">
        <v>667</v>
      </c>
    </row>
    <row r="29" spans="1:24" ht="96" customHeight="1">
      <c r="A29" s="10" t="s">
        <v>21</v>
      </c>
      <c r="B29" s="76" t="s">
        <v>67</v>
      </c>
      <c r="C29" s="47">
        <v>10</v>
      </c>
      <c r="D29" s="959" t="s">
        <v>68</v>
      </c>
      <c r="E29" s="78" t="s">
        <v>24</v>
      </c>
      <c r="F29" s="136" t="s">
        <v>69</v>
      </c>
      <c r="G29" s="15" t="s">
        <v>113</v>
      </c>
      <c r="H29" s="30" t="s">
        <v>71</v>
      </c>
      <c r="I29" s="14"/>
      <c r="J29" s="14"/>
      <c r="K29" s="14"/>
      <c r="L29" s="604">
        <v>584650</v>
      </c>
      <c r="M29" s="607">
        <v>15000000</v>
      </c>
      <c r="N29" s="222" t="s">
        <v>120</v>
      </c>
      <c r="O29" s="222">
        <v>30</v>
      </c>
      <c r="P29" s="607">
        <v>15000000</v>
      </c>
      <c r="Q29" s="222" t="s">
        <v>120</v>
      </c>
      <c r="R29" s="222">
        <v>35</v>
      </c>
      <c r="S29" s="607">
        <v>15000000</v>
      </c>
      <c r="T29" s="222" t="s">
        <v>120</v>
      </c>
      <c r="U29" s="222">
        <v>90</v>
      </c>
      <c r="V29" s="590">
        <f t="shared" si="0"/>
        <v>45000000</v>
      </c>
      <c r="W29" s="222" t="s">
        <v>532</v>
      </c>
      <c r="X29" s="222" t="s">
        <v>533</v>
      </c>
    </row>
    <row r="30" spans="1:24" ht="149.1" customHeight="1">
      <c r="A30" s="10" t="s">
        <v>65</v>
      </c>
      <c r="B30" s="76" t="s">
        <v>67</v>
      </c>
      <c r="C30" s="47">
        <v>11</v>
      </c>
      <c r="D30" s="960" t="s">
        <v>68</v>
      </c>
      <c r="E30" s="11" t="s">
        <v>24</v>
      </c>
      <c r="F30" s="112" t="s">
        <v>341</v>
      </c>
      <c r="G30" s="11" t="s">
        <v>72</v>
      </c>
      <c r="H30" s="921" t="s">
        <v>71</v>
      </c>
      <c r="I30" s="194"/>
      <c r="J30" s="194"/>
      <c r="K30" s="194"/>
      <c r="L30" s="223">
        <v>25</v>
      </c>
      <c r="M30" s="587"/>
      <c r="N30" s="222"/>
      <c r="O30" s="222"/>
      <c r="P30" s="587"/>
      <c r="Q30" s="222"/>
      <c r="R30" s="222"/>
      <c r="S30" s="587"/>
      <c r="T30" s="222"/>
      <c r="U30" s="222"/>
      <c r="V30" s="590"/>
      <c r="W30" s="222"/>
      <c r="X30" s="222"/>
    </row>
    <row r="31" spans="1:24" ht="102.95" customHeight="1">
      <c r="A31" s="10" t="s">
        <v>65</v>
      </c>
      <c r="B31" s="148" t="s">
        <v>73</v>
      </c>
      <c r="C31" s="49">
        <v>12</v>
      </c>
      <c r="D31" s="961" t="s">
        <v>74</v>
      </c>
      <c r="E31" s="11" t="s">
        <v>24</v>
      </c>
      <c r="F31" s="605" t="s">
        <v>75</v>
      </c>
      <c r="G31" s="224" t="s">
        <v>76</v>
      </c>
      <c r="H31" s="30" t="s">
        <v>77</v>
      </c>
      <c r="I31" s="14"/>
      <c r="J31" s="211">
        <v>45455</v>
      </c>
      <c r="K31" s="225">
        <v>46387</v>
      </c>
      <c r="L31" s="226">
        <v>1</v>
      </c>
      <c r="M31" s="606">
        <v>10000000</v>
      </c>
      <c r="N31" s="222" t="s">
        <v>78</v>
      </c>
      <c r="O31" s="470">
        <v>1</v>
      </c>
      <c r="P31" s="606">
        <v>10000000</v>
      </c>
      <c r="Q31" s="222" t="s">
        <v>78</v>
      </c>
      <c r="R31" s="470">
        <v>1</v>
      </c>
      <c r="S31" s="606">
        <v>10000000</v>
      </c>
      <c r="T31" s="222" t="s">
        <v>78</v>
      </c>
      <c r="U31" s="471">
        <v>1</v>
      </c>
      <c r="V31" s="590">
        <f t="shared" si="0"/>
        <v>30000000</v>
      </c>
      <c r="W31" s="30" t="s">
        <v>79</v>
      </c>
      <c r="X31" s="30" t="s">
        <v>80</v>
      </c>
    </row>
    <row r="32" spans="1:24" ht="102.95" customHeight="1">
      <c r="A32" s="10" t="s">
        <v>21</v>
      </c>
      <c r="B32" s="148" t="s">
        <v>73</v>
      </c>
      <c r="C32" s="49">
        <v>12</v>
      </c>
      <c r="D32" s="961" t="s">
        <v>74</v>
      </c>
      <c r="E32" s="11" t="s">
        <v>24</v>
      </c>
      <c r="F32" s="605" t="s">
        <v>75</v>
      </c>
      <c r="G32" s="11" t="s">
        <v>367</v>
      </c>
      <c r="H32" s="30" t="s">
        <v>71</v>
      </c>
      <c r="I32" s="217"/>
      <c r="J32" s="217"/>
      <c r="K32" s="217"/>
      <c r="L32" s="227">
        <v>1</v>
      </c>
      <c r="M32" s="596"/>
      <c r="N32" s="222"/>
      <c r="O32" s="222"/>
      <c r="P32" s="596"/>
      <c r="Q32" s="222"/>
      <c r="R32" s="222"/>
      <c r="S32" s="596"/>
      <c r="T32" s="222"/>
      <c r="U32" s="222"/>
      <c r="V32" s="590"/>
      <c r="W32" s="222"/>
      <c r="X32" s="222"/>
    </row>
    <row r="33" spans="1:24" ht="105.95" customHeight="1">
      <c r="A33" s="10" t="s">
        <v>21</v>
      </c>
      <c r="B33" s="148" t="s">
        <v>73</v>
      </c>
      <c r="C33" s="49">
        <v>12</v>
      </c>
      <c r="D33" s="961" t="s">
        <v>74</v>
      </c>
      <c r="E33" s="11" t="s">
        <v>24</v>
      </c>
      <c r="F33" s="605" t="s">
        <v>75</v>
      </c>
      <c r="G33" s="11" t="s">
        <v>55</v>
      </c>
      <c r="H33" s="600" t="s">
        <v>631</v>
      </c>
      <c r="I33" s="765" t="s">
        <v>681</v>
      </c>
      <c r="J33" s="763">
        <v>45383</v>
      </c>
      <c r="K33" s="763">
        <v>46387</v>
      </c>
      <c r="L33" s="765">
        <v>6</v>
      </c>
      <c r="M33" s="774">
        <f>3000000*L33</f>
        <v>18000000</v>
      </c>
      <c r="N33" s="765" t="s">
        <v>682</v>
      </c>
      <c r="O33" s="765">
        <v>30</v>
      </c>
      <c r="P33" s="774">
        <f>3000000*O33</f>
        <v>90000000</v>
      </c>
      <c r="Q33" s="765" t="s">
        <v>682</v>
      </c>
      <c r="R33" s="765">
        <v>30</v>
      </c>
      <c r="S33" s="774">
        <f>3000000*R33</f>
        <v>90000000</v>
      </c>
      <c r="T33" s="765" t="s">
        <v>682</v>
      </c>
      <c r="U33" s="766">
        <f t="shared" ref="U33:V33" si="12">+L33+O33+R33</f>
        <v>66</v>
      </c>
      <c r="V33" s="777">
        <f t="shared" si="12"/>
        <v>198000000</v>
      </c>
      <c r="X33" s="770" t="s">
        <v>683</v>
      </c>
    </row>
    <row r="34" spans="1:24" ht="87.95" customHeight="1">
      <c r="A34" s="10" t="s">
        <v>81</v>
      </c>
      <c r="B34" s="148" t="s">
        <v>73</v>
      </c>
      <c r="C34" s="47">
        <v>13</v>
      </c>
      <c r="D34" s="961" t="s">
        <v>74</v>
      </c>
      <c r="E34" s="78" t="s">
        <v>24</v>
      </c>
      <c r="F34" s="134" t="s">
        <v>82</v>
      </c>
      <c r="G34" s="1006" t="s">
        <v>76</v>
      </c>
      <c r="H34" s="30" t="s">
        <v>83</v>
      </c>
      <c r="I34" s="226"/>
      <c r="J34" s="211">
        <v>45443</v>
      </c>
      <c r="K34" s="211">
        <v>45657</v>
      </c>
      <c r="L34" s="226">
        <v>1</v>
      </c>
      <c r="M34" s="591">
        <v>950000000</v>
      </c>
      <c r="N34" s="222" t="s">
        <v>84</v>
      </c>
      <c r="O34" s="222" t="s">
        <v>86</v>
      </c>
      <c r="P34" s="607">
        <v>0</v>
      </c>
      <c r="Q34" s="472" t="s">
        <v>85</v>
      </c>
      <c r="R34" s="222" t="s">
        <v>86</v>
      </c>
      <c r="S34" s="607">
        <v>0</v>
      </c>
      <c r="T34" s="472" t="s">
        <v>85</v>
      </c>
      <c r="U34" s="471">
        <v>1</v>
      </c>
      <c r="V34" s="590">
        <f t="shared" si="0"/>
        <v>950000000</v>
      </c>
      <c r="W34" s="30" t="s">
        <v>87</v>
      </c>
      <c r="X34" s="30" t="s">
        <v>88</v>
      </c>
    </row>
    <row r="35" spans="1:24" ht="96" customHeight="1">
      <c r="A35" s="10" t="s">
        <v>81</v>
      </c>
      <c r="B35" s="148" t="s">
        <v>73</v>
      </c>
      <c r="C35" s="47">
        <v>13</v>
      </c>
      <c r="D35" s="961" t="s">
        <v>74</v>
      </c>
      <c r="E35" s="78" t="s">
        <v>24</v>
      </c>
      <c r="F35" s="134" t="s">
        <v>82</v>
      </c>
      <c r="G35" s="1014" t="s">
        <v>711</v>
      </c>
      <c r="H35" s="992" t="s">
        <v>89</v>
      </c>
      <c r="I35" s="216"/>
      <c r="J35" s="228">
        <v>45566</v>
      </c>
      <c r="K35" s="228">
        <v>45931</v>
      </c>
      <c r="L35" s="216">
        <v>67</v>
      </c>
      <c r="M35" s="591">
        <v>250000000</v>
      </c>
      <c r="N35" s="468"/>
      <c r="O35" s="468">
        <v>32</v>
      </c>
      <c r="P35" s="607">
        <v>250000000</v>
      </c>
      <c r="Q35" s="468"/>
      <c r="R35" s="468">
        <v>11</v>
      </c>
      <c r="S35" s="607"/>
      <c r="T35" s="468"/>
      <c r="U35" s="468">
        <v>110</v>
      </c>
      <c r="V35" s="590">
        <f t="shared" si="0"/>
        <v>500000000</v>
      </c>
      <c r="W35" s="30" t="s">
        <v>548</v>
      </c>
      <c r="X35" s="216" t="s">
        <v>549</v>
      </c>
    </row>
    <row r="36" spans="1:24" ht="138.94999999999999" customHeight="1">
      <c r="A36" s="10" t="s">
        <v>21</v>
      </c>
      <c r="B36" s="76" t="s">
        <v>102</v>
      </c>
      <c r="C36" s="49">
        <v>14</v>
      </c>
      <c r="D36" s="962" t="s">
        <v>103</v>
      </c>
      <c r="E36" s="78" t="s">
        <v>24</v>
      </c>
      <c r="F36" s="149" t="s">
        <v>463</v>
      </c>
      <c r="G36" s="197" t="s">
        <v>105</v>
      </c>
      <c r="H36" s="922" t="s">
        <v>464</v>
      </c>
      <c r="I36" s="229" t="s">
        <v>465</v>
      </c>
      <c r="J36" s="230">
        <v>45301</v>
      </c>
      <c r="K36" s="231" t="s">
        <v>466</v>
      </c>
      <c r="L36" s="231">
        <v>6</v>
      </c>
      <c r="M36" s="784">
        <v>21027000000</v>
      </c>
      <c r="N36" s="473">
        <v>202323670127103</v>
      </c>
      <c r="O36" s="474">
        <v>6</v>
      </c>
      <c r="P36" s="784">
        <v>84109000000</v>
      </c>
      <c r="Q36" s="473">
        <v>202323670127103</v>
      </c>
      <c r="R36" s="474">
        <v>6</v>
      </c>
      <c r="S36" s="784">
        <v>84109000000</v>
      </c>
      <c r="T36" s="473">
        <v>202323670127103</v>
      </c>
      <c r="U36" s="474">
        <v>6</v>
      </c>
      <c r="V36" s="590">
        <f t="shared" si="0"/>
        <v>189245000000</v>
      </c>
      <c r="W36" s="229" t="s">
        <v>467</v>
      </c>
      <c r="X36" s="229" t="s">
        <v>468</v>
      </c>
    </row>
    <row r="37" spans="1:24" ht="138.94999999999999" customHeight="1">
      <c r="A37" s="10" t="s">
        <v>21</v>
      </c>
      <c r="B37" s="76" t="s">
        <v>102</v>
      </c>
      <c r="C37" s="49">
        <v>14</v>
      </c>
      <c r="D37" s="962" t="s">
        <v>103</v>
      </c>
      <c r="E37" s="78" t="s">
        <v>24</v>
      </c>
      <c r="F37" s="149" t="s">
        <v>463</v>
      </c>
      <c r="G37" s="197" t="s">
        <v>105</v>
      </c>
      <c r="H37" s="922" t="s">
        <v>469</v>
      </c>
      <c r="I37" s="229" t="s">
        <v>470</v>
      </c>
      <c r="J37" s="233">
        <v>45536</v>
      </c>
      <c r="K37" s="233">
        <v>45657</v>
      </c>
      <c r="L37" s="234">
        <v>1957</v>
      </c>
      <c r="M37" s="784">
        <v>1675000000</v>
      </c>
      <c r="N37" s="475" t="s">
        <v>97</v>
      </c>
      <c r="O37" s="476" t="s">
        <v>38</v>
      </c>
      <c r="P37" s="594">
        <v>0</v>
      </c>
      <c r="Q37" s="476"/>
      <c r="R37" s="476"/>
      <c r="S37" s="594">
        <v>0</v>
      </c>
      <c r="T37" s="476"/>
      <c r="U37" s="476"/>
      <c r="V37" s="590">
        <f t="shared" si="0"/>
        <v>1675000000</v>
      </c>
      <c r="W37" s="197" t="s">
        <v>471</v>
      </c>
      <c r="X37" s="197" t="s">
        <v>472</v>
      </c>
    </row>
    <row r="38" spans="1:24" ht="96" customHeight="1">
      <c r="A38" s="10" t="s">
        <v>21</v>
      </c>
      <c r="B38" s="76" t="s">
        <v>102</v>
      </c>
      <c r="C38" s="49">
        <v>14</v>
      </c>
      <c r="D38" s="962" t="s">
        <v>103</v>
      </c>
      <c r="E38" s="78" t="s">
        <v>24</v>
      </c>
      <c r="F38" s="149" t="s">
        <v>463</v>
      </c>
      <c r="G38" s="197" t="s">
        <v>105</v>
      </c>
      <c r="H38" s="922" t="s">
        <v>473</v>
      </c>
      <c r="I38" s="197" t="s">
        <v>474</v>
      </c>
      <c r="J38" s="233">
        <v>45658</v>
      </c>
      <c r="K38" s="233">
        <v>46387</v>
      </c>
      <c r="L38" s="235">
        <v>0</v>
      </c>
      <c r="M38" s="785">
        <v>0</v>
      </c>
      <c r="N38" s="475" t="s">
        <v>38</v>
      </c>
      <c r="O38" s="477">
        <v>10500</v>
      </c>
      <c r="P38" s="784">
        <v>4410000000</v>
      </c>
      <c r="Q38" s="475" t="s">
        <v>97</v>
      </c>
      <c r="R38" s="477">
        <v>10500</v>
      </c>
      <c r="S38" s="784">
        <v>4410000000</v>
      </c>
      <c r="T38" s="475" t="s">
        <v>97</v>
      </c>
      <c r="U38" s="477">
        <v>10500</v>
      </c>
      <c r="V38" s="590">
        <f t="shared" si="0"/>
        <v>8820000000</v>
      </c>
      <c r="W38" s="197" t="s">
        <v>475</v>
      </c>
      <c r="X38" s="197" t="s">
        <v>476</v>
      </c>
    </row>
    <row r="39" spans="1:24" ht="96" customHeight="1">
      <c r="A39" s="10" t="s">
        <v>21</v>
      </c>
      <c r="B39" s="76" t="s">
        <v>102</v>
      </c>
      <c r="C39" s="49">
        <v>15</v>
      </c>
      <c r="D39" s="962" t="s">
        <v>103</v>
      </c>
      <c r="E39" s="78" t="s">
        <v>24</v>
      </c>
      <c r="F39" s="136" t="s">
        <v>104</v>
      </c>
      <c r="G39" s="78" t="s">
        <v>378</v>
      </c>
      <c r="H39" s="30" t="s">
        <v>385</v>
      </c>
      <c r="I39" s="216" t="s">
        <v>380</v>
      </c>
      <c r="J39" s="216">
        <v>2024</v>
      </c>
      <c r="K39" s="216">
        <v>2030</v>
      </c>
      <c r="L39" s="201" t="s">
        <v>386</v>
      </c>
      <c r="M39" s="478">
        <v>100000000</v>
      </c>
      <c r="N39" s="222" t="s">
        <v>342</v>
      </c>
      <c r="O39" s="463" t="s">
        <v>387</v>
      </c>
      <c r="P39" s="478">
        <v>110000000</v>
      </c>
      <c r="Q39" s="222" t="s">
        <v>342</v>
      </c>
      <c r="R39" s="463" t="s">
        <v>387</v>
      </c>
      <c r="S39" s="478">
        <v>115000000</v>
      </c>
      <c r="T39" s="222" t="s">
        <v>342</v>
      </c>
      <c r="U39" s="468" t="s">
        <v>388</v>
      </c>
      <c r="V39" s="590">
        <f t="shared" si="0"/>
        <v>325000000</v>
      </c>
      <c r="W39" s="30" t="s">
        <v>389</v>
      </c>
      <c r="X39" s="237" t="s">
        <v>390</v>
      </c>
    </row>
    <row r="40" spans="1:24" ht="96" customHeight="1" thickBot="1">
      <c r="A40" s="10" t="s">
        <v>21</v>
      </c>
      <c r="B40" s="76" t="s">
        <v>102</v>
      </c>
      <c r="C40" s="49">
        <v>15</v>
      </c>
      <c r="D40" s="962" t="s">
        <v>103</v>
      </c>
      <c r="E40" s="78" t="s">
        <v>24</v>
      </c>
      <c r="F40" s="136" t="s">
        <v>104</v>
      </c>
      <c r="G40" s="1014" t="s">
        <v>711</v>
      </c>
      <c r="H40" s="992" t="s">
        <v>106</v>
      </c>
      <c r="I40" s="238" t="s">
        <v>583</v>
      </c>
      <c r="J40" s="215">
        <v>45505</v>
      </c>
      <c r="K40" s="215">
        <v>46387</v>
      </c>
      <c r="L40" s="204">
        <v>0.3</v>
      </c>
      <c r="M40" s="478">
        <v>500000000</v>
      </c>
      <c r="N40" s="468" t="s">
        <v>580</v>
      </c>
      <c r="O40" s="464">
        <v>0.7</v>
      </c>
      <c r="P40" s="478">
        <v>1000000000</v>
      </c>
      <c r="Q40" s="468" t="s">
        <v>580</v>
      </c>
      <c r="R40" s="468"/>
      <c r="S40" s="607"/>
      <c r="T40" s="468"/>
      <c r="U40" s="471">
        <v>1</v>
      </c>
      <c r="V40" s="590">
        <f t="shared" si="0"/>
        <v>1500000000</v>
      </c>
      <c r="W40" s="30" t="s">
        <v>581</v>
      </c>
      <c r="X40" s="30" t="s">
        <v>582</v>
      </c>
    </row>
    <row r="41" spans="1:24" ht="96" customHeight="1">
      <c r="A41" s="10" t="s">
        <v>81</v>
      </c>
      <c r="B41" s="138" t="s">
        <v>107</v>
      </c>
      <c r="C41" s="49">
        <v>16</v>
      </c>
      <c r="D41" s="963" t="s">
        <v>108</v>
      </c>
      <c r="E41" s="78" t="s">
        <v>24</v>
      </c>
      <c r="F41" s="608" t="s">
        <v>109</v>
      </c>
      <c r="G41" s="11" t="s">
        <v>72</v>
      </c>
      <c r="H41" s="923" t="s">
        <v>354</v>
      </c>
      <c r="I41" s="240" t="s">
        <v>355</v>
      </c>
      <c r="J41" s="241">
        <v>45536</v>
      </c>
      <c r="K41" s="241">
        <v>45657</v>
      </c>
      <c r="L41" s="240" t="s">
        <v>110</v>
      </c>
      <c r="M41" s="781">
        <v>20000000</v>
      </c>
      <c r="N41" s="468" t="s">
        <v>342</v>
      </c>
      <c r="O41" s="220" t="s">
        <v>110</v>
      </c>
      <c r="P41" s="607">
        <f>M41*1.036</f>
        <v>20720000</v>
      </c>
      <c r="Q41" s="468" t="s">
        <v>342</v>
      </c>
      <c r="R41" s="220" t="s">
        <v>356</v>
      </c>
      <c r="S41" s="607">
        <v>20720000</v>
      </c>
      <c r="T41" s="468" t="s">
        <v>342</v>
      </c>
      <c r="U41" s="220" t="s">
        <v>357</v>
      </c>
      <c r="V41" s="590">
        <f t="shared" si="0"/>
        <v>61440000</v>
      </c>
      <c r="W41" s="30" t="s">
        <v>358</v>
      </c>
      <c r="X41" s="243" t="s">
        <v>344</v>
      </c>
    </row>
    <row r="42" spans="1:24" ht="84" customHeight="1">
      <c r="A42" s="10" t="s">
        <v>21</v>
      </c>
      <c r="B42" s="76" t="s">
        <v>22</v>
      </c>
      <c r="C42" s="50">
        <v>17</v>
      </c>
      <c r="D42" s="964" t="s">
        <v>23</v>
      </c>
      <c r="E42" s="126" t="s">
        <v>111</v>
      </c>
      <c r="F42" s="150" t="s">
        <v>112</v>
      </c>
      <c r="G42" s="126" t="s">
        <v>113</v>
      </c>
      <c r="H42" s="924" t="s">
        <v>71</v>
      </c>
      <c r="I42" s="191"/>
      <c r="J42" s="191"/>
      <c r="K42" s="191"/>
      <c r="L42" s="244">
        <v>25</v>
      </c>
      <c r="M42" s="609">
        <v>15000000</v>
      </c>
      <c r="N42" s="246" t="s">
        <v>120</v>
      </c>
      <c r="O42" s="246">
        <v>30</v>
      </c>
      <c r="P42" s="610">
        <v>15000000</v>
      </c>
      <c r="Q42" s="246" t="s">
        <v>120</v>
      </c>
      <c r="R42" s="246">
        <v>35</v>
      </c>
      <c r="S42" s="609">
        <v>15000000</v>
      </c>
      <c r="T42" s="246" t="s">
        <v>120</v>
      </c>
      <c r="U42" s="246">
        <v>90</v>
      </c>
      <c r="V42" s="459">
        <f t="shared" si="0"/>
        <v>45000000</v>
      </c>
      <c r="W42" s="246" t="s">
        <v>532</v>
      </c>
      <c r="X42" s="246" t="s">
        <v>533</v>
      </c>
    </row>
    <row r="43" spans="1:24" ht="84" customHeight="1">
      <c r="A43" s="10" t="s">
        <v>21</v>
      </c>
      <c r="B43" s="76" t="s">
        <v>22</v>
      </c>
      <c r="C43" s="50">
        <v>17</v>
      </c>
      <c r="D43" s="964" t="s">
        <v>23</v>
      </c>
      <c r="E43" s="126" t="s">
        <v>111</v>
      </c>
      <c r="F43" s="150" t="s">
        <v>112</v>
      </c>
      <c r="G43" s="32" t="s">
        <v>30</v>
      </c>
      <c r="H43" s="200" t="s">
        <v>25</v>
      </c>
      <c r="I43" s="192"/>
      <c r="J43" s="192"/>
      <c r="K43" s="192"/>
      <c r="L43" s="247">
        <v>10</v>
      </c>
      <c r="M43" s="610">
        <v>24000000</v>
      </c>
      <c r="N43" s="246" t="s">
        <v>568</v>
      </c>
      <c r="O43" s="248">
        <v>10</v>
      </c>
      <c r="P43" s="611">
        <f t="shared" ref="P43" si="13">M43*1.06</f>
        <v>25440000</v>
      </c>
      <c r="Q43" s="246" t="s">
        <v>568</v>
      </c>
      <c r="R43" s="248">
        <v>10</v>
      </c>
      <c r="S43" s="611">
        <f t="shared" ref="S43" si="14">P43*1.03</f>
        <v>26203200</v>
      </c>
      <c r="T43" s="246" t="s">
        <v>568</v>
      </c>
      <c r="U43" s="480">
        <f t="shared" ref="U43" si="15">L43+O43+R43</f>
        <v>30</v>
      </c>
      <c r="V43" s="459">
        <f t="shared" si="0"/>
        <v>75643200</v>
      </c>
      <c r="W43" s="200" t="s">
        <v>569</v>
      </c>
      <c r="X43" s="200" t="s">
        <v>570</v>
      </c>
    </row>
    <row r="44" spans="1:24" ht="84" customHeight="1">
      <c r="A44" s="10" t="s">
        <v>21</v>
      </c>
      <c r="B44" s="76" t="s">
        <v>22</v>
      </c>
      <c r="C44" s="50">
        <v>18</v>
      </c>
      <c r="D44" s="957" t="s">
        <v>23</v>
      </c>
      <c r="E44" s="126" t="s">
        <v>111</v>
      </c>
      <c r="F44" s="150" t="s">
        <v>114</v>
      </c>
      <c r="G44" s="126" t="s">
        <v>113</v>
      </c>
      <c r="H44" s="200" t="s">
        <v>71</v>
      </c>
      <c r="I44" s="192"/>
      <c r="J44" s="192"/>
      <c r="K44" s="192"/>
      <c r="L44" s="248">
        <v>2</v>
      </c>
      <c r="M44" s="612">
        <v>60000000</v>
      </c>
      <c r="N44" s="246" t="s">
        <v>120</v>
      </c>
      <c r="O44" s="246">
        <v>4</v>
      </c>
      <c r="P44" s="613">
        <v>60000000</v>
      </c>
      <c r="Q44" s="246" t="s">
        <v>120</v>
      </c>
      <c r="R44" s="246">
        <v>6</v>
      </c>
      <c r="S44" s="612">
        <v>60000000</v>
      </c>
      <c r="T44" s="246" t="s">
        <v>120</v>
      </c>
      <c r="U44" s="246">
        <v>12</v>
      </c>
      <c r="V44" s="459">
        <f t="shared" si="0"/>
        <v>180000000</v>
      </c>
      <c r="W44" s="246" t="s">
        <v>532</v>
      </c>
      <c r="X44" s="246" t="s">
        <v>533</v>
      </c>
    </row>
    <row r="45" spans="1:24" ht="84" customHeight="1">
      <c r="A45" s="10" t="s">
        <v>21</v>
      </c>
      <c r="B45" s="76" t="s">
        <v>22</v>
      </c>
      <c r="C45" s="50">
        <v>18</v>
      </c>
      <c r="D45" s="957" t="s">
        <v>23</v>
      </c>
      <c r="E45" s="126" t="s">
        <v>111</v>
      </c>
      <c r="F45" s="150" t="s">
        <v>114</v>
      </c>
      <c r="G45" s="32" t="s">
        <v>30</v>
      </c>
      <c r="H45" s="200" t="s">
        <v>25</v>
      </c>
      <c r="I45" s="192"/>
      <c r="J45" s="192"/>
      <c r="K45" s="192"/>
      <c r="L45" s="247">
        <v>10</v>
      </c>
      <c r="M45" s="613">
        <v>24000000</v>
      </c>
      <c r="N45" s="246" t="s">
        <v>568</v>
      </c>
      <c r="O45" s="248">
        <v>10</v>
      </c>
      <c r="P45" s="611">
        <f t="shared" ref="P45" si="16">M45*1.06</f>
        <v>25440000</v>
      </c>
      <c r="Q45" s="246" t="s">
        <v>568</v>
      </c>
      <c r="R45" s="248">
        <v>10</v>
      </c>
      <c r="S45" s="611">
        <f t="shared" ref="S45" si="17">P45*1.03</f>
        <v>26203200</v>
      </c>
      <c r="T45" s="246" t="s">
        <v>568</v>
      </c>
      <c r="U45" s="480">
        <f t="shared" ref="U45" si="18">L45+O45+R45</f>
        <v>30</v>
      </c>
      <c r="V45" s="459">
        <f t="shared" si="0"/>
        <v>75643200</v>
      </c>
      <c r="W45" s="200" t="s">
        <v>569</v>
      </c>
      <c r="X45" s="200" t="s">
        <v>570</v>
      </c>
    </row>
    <row r="46" spans="1:24" ht="84" customHeight="1">
      <c r="A46" s="10" t="s">
        <v>28</v>
      </c>
      <c r="B46" s="76" t="s">
        <v>22</v>
      </c>
      <c r="C46" s="47">
        <v>19</v>
      </c>
      <c r="D46" s="957" t="s">
        <v>23</v>
      </c>
      <c r="E46" s="126" t="s">
        <v>111</v>
      </c>
      <c r="F46" s="150" t="s">
        <v>115</v>
      </c>
      <c r="G46" s="250" t="s">
        <v>116</v>
      </c>
      <c r="H46" s="925" t="s">
        <v>117</v>
      </c>
      <c r="I46" s="251" t="s">
        <v>118</v>
      </c>
      <c r="J46" s="252">
        <v>45505</v>
      </c>
      <c r="K46" s="252">
        <v>45657</v>
      </c>
      <c r="L46" s="251" t="s">
        <v>119</v>
      </c>
      <c r="M46" s="614">
        <v>15000000</v>
      </c>
      <c r="N46" s="481" t="s">
        <v>120</v>
      </c>
      <c r="O46" s="481" t="s">
        <v>121</v>
      </c>
      <c r="P46" s="615">
        <v>15000000</v>
      </c>
      <c r="Q46" s="481" t="s">
        <v>120</v>
      </c>
      <c r="R46" s="481" t="s">
        <v>121</v>
      </c>
      <c r="S46" s="614">
        <v>15000000</v>
      </c>
      <c r="T46" s="481" t="s">
        <v>120</v>
      </c>
      <c r="U46" s="481" t="s">
        <v>122</v>
      </c>
      <c r="V46" s="459">
        <f t="shared" si="0"/>
        <v>45000000</v>
      </c>
      <c r="W46" s="254" t="s">
        <v>123</v>
      </c>
      <c r="X46" s="254" t="s">
        <v>124</v>
      </c>
    </row>
    <row r="47" spans="1:24" ht="84" customHeight="1">
      <c r="A47" s="10" t="s">
        <v>28</v>
      </c>
      <c r="B47" s="76" t="s">
        <v>22</v>
      </c>
      <c r="C47" s="47">
        <v>19</v>
      </c>
      <c r="D47" s="957" t="s">
        <v>23</v>
      </c>
      <c r="E47" s="126" t="s">
        <v>111</v>
      </c>
      <c r="F47" s="150" t="s">
        <v>115</v>
      </c>
      <c r="G47" s="250" t="s">
        <v>30</v>
      </c>
      <c r="H47" s="200" t="s">
        <v>25</v>
      </c>
      <c r="I47" s="192"/>
      <c r="J47" s="192"/>
      <c r="K47" s="192"/>
      <c r="L47" s="200">
        <v>5</v>
      </c>
      <c r="M47" s="613">
        <v>12000000</v>
      </c>
      <c r="N47" s="246" t="s">
        <v>568</v>
      </c>
      <c r="O47" s="246">
        <v>5</v>
      </c>
      <c r="P47" s="611">
        <f t="shared" ref="P47" si="19">M47*1.06</f>
        <v>12720000</v>
      </c>
      <c r="Q47" s="246" t="s">
        <v>568</v>
      </c>
      <c r="R47" s="246">
        <v>5</v>
      </c>
      <c r="S47" s="611">
        <f t="shared" ref="S47" si="20">P47*1.03</f>
        <v>13101600</v>
      </c>
      <c r="T47" s="246" t="s">
        <v>568</v>
      </c>
      <c r="U47" s="480">
        <f t="shared" ref="U47" si="21">L47+O47+R47</f>
        <v>15</v>
      </c>
      <c r="V47" s="459">
        <f t="shared" si="0"/>
        <v>37821600</v>
      </c>
      <c r="W47" s="200" t="s">
        <v>569</v>
      </c>
      <c r="X47" s="200" t="s">
        <v>570</v>
      </c>
    </row>
    <row r="48" spans="1:24" ht="84" customHeight="1">
      <c r="A48" s="10" t="s">
        <v>21</v>
      </c>
      <c r="B48" s="148" t="s">
        <v>67</v>
      </c>
      <c r="C48" s="49">
        <v>20</v>
      </c>
      <c r="D48" s="959" t="s">
        <v>68</v>
      </c>
      <c r="E48" s="126" t="s">
        <v>111</v>
      </c>
      <c r="F48" s="150" t="s">
        <v>125</v>
      </c>
      <c r="G48" s="126" t="s">
        <v>113</v>
      </c>
      <c r="H48" s="200" t="s">
        <v>71</v>
      </c>
      <c r="I48" s="255"/>
      <c r="J48" s="255"/>
      <c r="K48" s="255"/>
      <c r="L48" s="256">
        <v>1</v>
      </c>
      <c r="M48" s="612">
        <v>15000000</v>
      </c>
      <c r="N48" s="246" t="s">
        <v>120</v>
      </c>
      <c r="O48" s="246">
        <v>2</v>
      </c>
      <c r="P48" s="823">
        <v>15000000</v>
      </c>
      <c r="Q48" s="246" t="s">
        <v>120</v>
      </c>
      <c r="R48" s="246">
        <v>3</v>
      </c>
      <c r="S48" s="612">
        <v>15000000</v>
      </c>
      <c r="T48" s="246" t="s">
        <v>120</v>
      </c>
      <c r="U48" s="246">
        <v>6</v>
      </c>
      <c r="V48" s="459">
        <f t="shared" si="0"/>
        <v>45000000</v>
      </c>
      <c r="W48" s="246" t="s">
        <v>532</v>
      </c>
      <c r="X48" s="246" t="s">
        <v>533</v>
      </c>
    </row>
    <row r="49" spans="1:24" ht="117" customHeight="1">
      <c r="A49" s="10" t="s">
        <v>21</v>
      </c>
      <c r="B49" s="148" t="s">
        <v>67</v>
      </c>
      <c r="C49" s="81">
        <v>21</v>
      </c>
      <c r="D49" s="959" t="s">
        <v>68</v>
      </c>
      <c r="E49" s="126" t="s">
        <v>111</v>
      </c>
      <c r="F49" s="180" t="s">
        <v>127</v>
      </c>
      <c r="G49" s="258" t="s">
        <v>116</v>
      </c>
      <c r="H49" s="200" t="s">
        <v>128</v>
      </c>
      <c r="I49" s="200" t="s">
        <v>129</v>
      </c>
      <c r="J49" s="259">
        <v>45505</v>
      </c>
      <c r="K49" s="259">
        <v>46357</v>
      </c>
      <c r="L49" s="200" t="s">
        <v>130</v>
      </c>
      <c r="M49" s="786">
        <v>15000000</v>
      </c>
      <c r="N49" s="246" t="s">
        <v>131</v>
      </c>
      <c r="O49" s="246" t="s">
        <v>132</v>
      </c>
      <c r="P49" s="824">
        <v>15000000</v>
      </c>
      <c r="Q49" s="246" t="s">
        <v>131</v>
      </c>
      <c r="R49" s="246" t="s">
        <v>132</v>
      </c>
      <c r="S49" s="786">
        <v>15000000</v>
      </c>
      <c r="T49" s="246" t="s">
        <v>131</v>
      </c>
      <c r="U49" s="246" t="s">
        <v>133</v>
      </c>
      <c r="V49" s="459">
        <f t="shared" si="0"/>
        <v>45000000</v>
      </c>
      <c r="W49" s="254" t="s">
        <v>134</v>
      </c>
      <c r="X49" s="254" t="s">
        <v>135</v>
      </c>
    </row>
    <row r="50" spans="1:24" ht="120" customHeight="1">
      <c r="A50" s="10" t="s">
        <v>21</v>
      </c>
      <c r="B50" s="148" t="s">
        <v>67</v>
      </c>
      <c r="C50" s="81">
        <v>21</v>
      </c>
      <c r="D50" s="959" t="s">
        <v>68</v>
      </c>
      <c r="E50" s="126" t="s">
        <v>111</v>
      </c>
      <c r="F50" s="180" t="s">
        <v>127</v>
      </c>
      <c r="G50" s="258" t="s">
        <v>30</v>
      </c>
      <c r="H50" s="200" t="s">
        <v>136</v>
      </c>
      <c r="I50" s="262"/>
      <c r="J50" s="262"/>
      <c r="K50" s="262"/>
      <c r="L50" s="262">
        <v>17</v>
      </c>
      <c r="M50" s="787">
        <v>81600000</v>
      </c>
      <c r="N50" s="246" t="s">
        <v>568</v>
      </c>
      <c r="O50" s="483">
        <v>17</v>
      </c>
      <c r="P50" s="611">
        <f t="shared" ref="P50" si="22">M50*1.06</f>
        <v>86496000</v>
      </c>
      <c r="Q50" s="246" t="s">
        <v>568</v>
      </c>
      <c r="R50" s="483">
        <v>17</v>
      </c>
      <c r="S50" s="611">
        <f t="shared" ref="S50" si="23">P50*1.03</f>
        <v>89090880</v>
      </c>
      <c r="T50" s="246" t="s">
        <v>568</v>
      </c>
      <c r="U50" s="480">
        <f t="shared" ref="U50" si="24">L50+O50+R50</f>
        <v>51</v>
      </c>
      <c r="V50" s="459">
        <f t="shared" si="0"/>
        <v>257186880</v>
      </c>
      <c r="W50" s="200" t="s">
        <v>569</v>
      </c>
      <c r="X50" s="200" t="s">
        <v>570</v>
      </c>
    </row>
    <row r="51" spans="1:24" ht="141" customHeight="1">
      <c r="A51" s="10" t="s">
        <v>21</v>
      </c>
      <c r="B51" s="76" t="s">
        <v>137</v>
      </c>
      <c r="C51" s="49">
        <v>22</v>
      </c>
      <c r="D51" s="965" t="s">
        <v>74</v>
      </c>
      <c r="E51" s="102" t="s">
        <v>138</v>
      </c>
      <c r="F51" s="103" t="s">
        <v>139</v>
      </c>
      <c r="G51" s="441" t="s">
        <v>140</v>
      </c>
      <c r="H51" s="484" t="s">
        <v>141</v>
      </c>
      <c r="I51" s="442" t="s">
        <v>142</v>
      </c>
      <c r="J51" s="443">
        <v>2023</v>
      </c>
      <c r="K51" s="443">
        <v>2026</v>
      </c>
      <c r="L51" s="443">
        <v>2</v>
      </c>
      <c r="M51" s="616">
        <v>223687420</v>
      </c>
      <c r="N51" s="484" t="s">
        <v>143</v>
      </c>
      <c r="O51" s="485">
        <v>2</v>
      </c>
      <c r="P51" s="617">
        <v>203962494</v>
      </c>
      <c r="Q51" s="484" t="s">
        <v>144</v>
      </c>
      <c r="R51" s="485">
        <v>2</v>
      </c>
      <c r="S51" s="617">
        <v>203962494</v>
      </c>
      <c r="T51" s="484" t="s">
        <v>144</v>
      </c>
      <c r="U51" s="485">
        <v>6</v>
      </c>
      <c r="V51" s="618">
        <f t="shared" si="0"/>
        <v>631612408</v>
      </c>
      <c r="W51" s="445" t="s">
        <v>145</v>
      </c>
      <c r="X51" s="445" t="s">
        <v>146</v>
      </c>
    </row>
    <row r="52" spans="1:24" ht="135" customHeight="1">
      <c r="A52" s="10" t="s">
        <v>65</v>
      </c>
      <c r="B52" s="76" t="s">
        <v>22</v>
      </c>
      <c r="C52" s="50">
        <v>23</v>
      </c>
      <c r="D52" s="957" t="s">
        <v>23</v>
      </c>
      <c r="E52" s="52" t="s">
        <v>149</v>
      </c>
      <c r="F52" s="122" t="s">
        <v>632</v>
      </c>
      <c r="G52" s="986" t="s">
        <v>711</v>
      </c>
      <c r="H52" s="993" t="s">
        <v>633</v>
      </c>
      <c r="I52" s="619" t="s">
        <v>634</v>
      </c>
      <c r="J52" s="620"/>
      <c r="K52" s="621">
        <v>46387</v>
      </c>
      <c r="L52" s="622">
        <v>0.45</v>
      </c>
      <c r="M52" s="623">
        <v>500000000</v>
      </c>
      <c r="N52" s="624" t="s">
        <v>580</v>
      </c>
      <c r="O52" s="625">
        <v>0.55000000000000004</v>
      </c>
      <c r="P52" s="626">
        <v>600000000</v>
      </c>
      <c r="Q52" s="624" t="s">
        <v>580</v>
      </c>
      <c r="R52" s="624">
        <v>0</v>
      </c>
      <c r="S52" s="840"/>
      <c r="T52" s="624"/>
      <c r="U52" s="625">
        <v>1</v>
      </c>
      <c r="V52" s="335">
        <f t="shared" si="0"/>
        <v>1100000000</v>
      </c>
      <c r="W52" s="334" t="s">
        <v>624</v>
      </c>
      <c r="X52" s="334" t="s">
        <v>625</v>
      </c>
    </row>
    <row r="53" spans="1:24" ht="102.95" customHeight="1">
      <c r="A53" s="10" t="s">
        <v>65</v>
      </c>
      <c r="B53" s="76" t="s">
        <v>22</v>
      </c>
      <c r="C53" s="47">
        <v>24</v>
      </c>
      <c r="D53" s="957" t="s">
        <v>23</v>
      </c>
      <c r="E53" s="53" t="s">
        <v>149</v>
      </c>
      <c r="F53" s="34" t="s">
        <v>147</v>
      </c>
      <c r="G53" s="332" t="s">
        <v>148</v>
      </c>
      <c r="H53" s="926" t="s">
        <v>526</v>
      </c>
      <c r="I53" s="34" t="s">
        <v>527</v>
      </c>
      <c r="J53" s="333">
        <v>2025</v>
      </c>
      <c r="K53" s="333">
        <v>2026</v>
      </c>
      <c r="L53" s="334">
        <v>0</v>
      </c>
      <c r="M53" s="628">
        <v>0</v>
      </c>
      <c r="N53" s="487"/>
      <c r="O53" s="487">
        <v>2</v>
      </c>
      <c r="P53" s="629">
        <v>90000000</v>
      </c>
      <c r="Q53" s="487" t="s">
        <v>528</v>
      </c>
      <c r="R53" s="487">
        <v>2</v>
      </c>
      <c r="S53" s="841">
        <v>90000000</v>
      </c>
      <c r="T53" s="487"/>
      <c r="U53" s="487">
        <v>4</v>
      </c>
      <c r="V53" s="335">
        <f t="shared" si="0"/>
        <v>180000000</v>
      </c>
      <c r="W53" s="334" t="s">
        <v>529</v>
      </c>
      <c r="X53" s="334" t="s">
        <v>530</v>
      </c>
    </row>
    <row r="54" spans="1:24" ht="101.1" customHeight="1">
      <c r="A54" s="128" t="s">
        <v>65</v>
      </c>
      <c r="B54" s="148" t="s">
        <v>67</v>
      </c>
      <c r="C54" s="49">
        <v>25</v>
      </c>
      <c r="D54" s="966" t="s">
        <v>68</v>
      </c>
      <c r="E54" s="124" t="s">
        <v>149</v>
      </c>
      <c r="F54" s="122" t="s">
        <v>659</v>
      </c>
      <c r="G54" s="985" t="s">
        <v>76</v>
      </c>
      <c r="H54" s="334" t="s">
        <v>545</v>
      </c>
      <c r="I54" s="338"/>
      <c r="J54" s="339">
        <v>45443</v>
      </c>
      <c r="K54" s="339">
        <v>46022</v>
      </c>
      <c r="L54" s="340">
        <v>0.6</v>
      </c>
      <c r="M54" s="788">
        <v>0</v>
      </c>
      <c r="N54" s="487" t="s">
        <v>210</v>
      </c>
      <c r="O54" s="489">
        <v>0.4</v>
      </c>
      <c r="P54" s="629">
        <v>0</v>
      </c>
      <c r="Q54" s="487" t="s">
        <v>210</v>
      </c>
      <c r="R54" s="487" t="s">
        <v>546</v>
      </c>
      <c r="S54" s="629">
        <v>0</v>
      </c>
      <c r="T54" s="487" t="s">
        <v>210</v>
      </c>
      <c r="U54" s="489">
        <v>1</v>
      </c>
      <c r="V54" s="335">
        <f t="shared" si="0"/>
        <v>0</v>
      </c>
      <c r="W54" s="334" t="s">
        <v>87</v>
      </c>
      <c r="X54" s="334" t="s">
        <v>88</v>
      </c>
    </row>
    <row r="55" spans="1:24" ht="108.95" customHeight="1">
      <c r="A55" s="128" t="s">
        <v>65</v>
      </c>
      <c r="B55" s="148" t="s">
        <v>67</v>
      </c>
      <c r="C55" s="49">
        <v>25</v>
      </c>
      <c r="D55" s="966" t="s">
        <v>68</v>
      </c>
      <c r="E55" s="124" t="s">
        <v>149</v>
      </c>
      <c r="F55" s="122" t="s">
        <v>660</v>
      </c>
      <c r="G55" s="986" t="s">
        <v>711</v>
      </c>
      <c r="H55" s="994" t="s">
        <v>451</v>
      </c>
      <c r="I55" s="338"/>
      <c r="J55" s="341">
        <v>45566</v>
      </c>
      <c r="K55" s="341">
        <v>45931</v>
      </c>
      <c r="L55" s="338">
        <v>1</v>
      </c>
      <c r="M55" s="789">
        <v>0</v>
      </c>
      <c r="N55" s="487"/>
      <c r="O55" s="487">
        <v>1</v>
      </c>
      <c r="P55" s="629">
        <v>0</v>
      </c>
      <c r="Q55" s="487"/>
      <c r="R55" s="487">
        <v>1</v>
      </c>
      <c r="S55" s="629">
        <v>0</v>
      </c>
      <c r="T55" s="487"/>
      <c r="U55" s="487">
        <v>3</v>
      </c>
      <c r="V55" s="335">
        <f t="shared" si="0"/>
        <v>0</v>
      </c>
      <c r="W55" s="334" t="s">
        <v>548</v>
      </c>
      <c r="X55" s="334" t="s">
        <v>550</v>
      </c>
    </row>
    <row r="56" spans="1:24" ht="102.95" customHeight="1">
      <c r="A56" s="10" t="s">
        <v>21</v>
      </c>
      <c r="B56" s="76" t="s">
        <v>73</v>
      </c>
      <c r="C56" s="47">
        <v>26</v>
      </c>
      <c r="D56" s="965" t="s">
        <v>74</v>
      </c>
      <c r="E56" s="124" t="s">
        <v>149</v>
      </c>
      <c r="F56" s="151" t="s">
        <v>150</v>
      </c>
      <c r="G56" s="337" t="s">
        <v>76</v>
      </c>
      <c r="H56" s="334" t="s">
        <v>151</v>
      </c>
      <c r="I56" s="343"/>
      <c r="J56" s="344">
        <v>45443</v>
      </c>
      <c r="K56" s="344">
        <v>45657</v>
      </c>
      <c r="L56" s="343">
        <v>1</v>
      </c>
      <c r="M56" s="630">
        <v>240000000</v>
      </c>
      <c r="N56" s="487" t="s">
        <v>78</v>
      </c>
      <c r="O56" s="491" t="s">
        <v>85</v>
      </c>
      <c r="P56" s="631">
        <v>0</v>
      </c>
      <c r="Q56" s="487" t="s">
        <v>152</v>
      </c>
      <c r="R56" s="491" t="s">
        <v>85</v>
      </c>
      <c r="S56" s="631">
        <v>0</v>
      </c>
      <c r="T56" s="491" t="s">
        <v>85</v>
      </c>
      <c r="U56" s="491">
        <v>1</v>
      </c>
      <c r="V56" s="335">
        <f t="shared" si="0"/>
        <v>240000000</v>
      </c>
      <c r="W56" s="334" t="s">
        <v>153</v>
      </c>
      <c r="X56" s="334" t="s">
        <v>154</v>
      </c>
    </row>
    <row r="57" spans="1:24" ht="102.95" customHeight="1">
      <c r="A57" s="10" t="s">
        <v>21</v>
      </c>
      <c r="B57" s="76" t="s">
        <v>73</v>
      </c>
      <c r="C57" s="47">
        <v>26</v>
      </c>
      <c r="D57" s="965" t="s">
        <v>74</v>
      </c>
      <c r="E57" s="124" t="s">
        <v>149</v>
      </c>
      <c r="F57" s="151" t="s">
        <v>150</v>
      </c>
      <c r="G57" s="332" t="s">
        <v>55</v>
      </c>
      <c r="H57" s="632" t="s">
        <v>630</v>
      </c>
      <c r="I57" s="760" t="s">
        <v>681</v>
      </c>
      <c r="J57" s="759">
        <v>45383</v>
      </c>
      <c r="K57" s="759">
        <v>46387</v>
      </c>
      <c r="L57" s="760">
        <v>6</v>
      </c>
      <c r="M57" s="790">
        <v>9000000</v>
      </c>
      <c r="N57" s="760" t="s">
        <v>682</v>
      </c>
      <c r="O57" s="760">
        <v>30</v>
      </c>
      <c r="P57" s="796">
        <v>45000000</v>
      </c>
      <c r="Q57" s="760" t="s">
        <v>682</v>
      </c>
      <c r="R57" s="760">
        <v>30</v>
      </c>
      <c r="S57" s="796">
        <v>45000000</v>
      </c>
      <c r="T57" s="760" t="s">
        <v>682</v>
      </c>
      <c r="U57" s="761">
        <f t="shared" ref="U57:V57" si="25">+L57+O57+R57</f>
        <v>66</v>
      </c>
      <c r="V57" s="777">
        <f t="shared" si="25"/>
        <v>99000000</v>
      </c>
      <c r="X57" s="762" t="s">
        <v>683</v>
      </c>
    </row>
    <row r="58" spans="1:24" ht="105.95" customHeight="1">
      <c r="A58" s="128" t="s">
        <v>28</v>
      </c>
      <c r="B58" s="148" t="s">
        <v>102</v>
      </c>
      <c r="C58" s="49">
        <v>27</v>
      </c>
      <c r="D58" s="967" t="s">
        <v>103</v>
      </c>
      <c r="E58" s="124" t="s">
        <v>149</v>
      </c>
      <c r="F58" s="122" t="s">
        <v>155</v>
      </c>
      <c r="G58" s="124" t="s">
        <v>378</v>
      </c>
      <c r="H58" s="345" t="s">
        <v>379</v>
      </c>
      <c r="I58" s="346" t="s">
        <v>380</v>
      </c>
      <c r="J58" s="346">
        <v>2024</v>
      </c>
      <c r="K58" s="346">
        <v>2026</v>
      </c>
      <c r="L58" s="347" t="s">
        <v>381</v>
      </c>
      <c r="M58" s="791">
        <v>144000000</v>
      </c>
      <c r="N58" s="492" t="s">
        <v>120</v>
      </c>
      <c r="O58" s="493" t="s">
        <v>382</v>
      </c>
      <c r="P58" s="825">
        <v>144000000</v>
      </c>
      <c r="Q58" s="492" t="s">
        <v>120</v>
      </c>
      <c r="R58" s="493" t="s">
        <v>382</v>
      </c>
      <c r="S58" s="791">
        <v>144000000</v>
      </c>
      <c r="T58" s="492" t="s">
        <v>120</v>
      </c>
      <c r="U58" s="494">
        <v>5</v>
      </c>
      <c r="V58" s="335">
        <f t="shared" si="0"/>
        <v>432000000</v>
      </c>
      <c r="W58" s="345" t="s">
        <v>383</v>
      </c>
      <c r="X58" s="350" t="s">
        <v>384</v>
      </c>
    </row>
    <row r="59" spans="1:24" ht="146.1" customHeight="1">
      <c r="A59" s="128" t="s">
        <v>28</v>
      </c>
      <c r="B59" s="148" t="s">
        <v>102</v>
      </c>
      <c r="C59" s="49">
        <v>27</v>
      </c>
      <c r="D59" s="967" t="s">
        <v>103</v>
      </c>
      <c r="E59" s="124" t="s">
        <v>149</v>
      </c>
      <c r="F59" s="122" t="s">
        <v>155</v>
      </c>
      <c r="G59" s="986" t="s">
        <v>711</v>
      </c>
      <c r="H59" s="994" t="s">
        <v>156</v>
      </c>
      <c r="I59" s="334" t="s">
        <v>584</v>
      </c>
      <c r="J59" s="351">
        <v>45505</v>
      </c>
      <c r="K59" s="351">
        <v>46387</v>
      </c>
      <c r="L59" s="352">
        <v>0.1</v>
      </c>
      <c r="M59" s="792">
        <v>500000000</v>
      </c>
      <c r="N59" s="495" t="s">
        <v>580</v>
      </c>
      <c r="O59" s="496">
        <v>0.4</v>
      </c>
      <c r="P59" s="741">
        <v>1000000000</v>
      </c>
      <c r="Q59" s="495" t="s">
        <v>580</v>
      </c>
      <c r="R59" s="495"/>
      <c r="S59" s="631"/>
      <c r="T59" s="495"/>
      <c r="U59" s="491">
        <v>0.5</v>
      </c>
      <c r="V59" s="335">
        <f t="shared" si="0"/>
        <v>1500000000</v>
      </c>
      <c r="W59" s="334" t="s">
        <v>581</v>
      </c>
      <c r="X59" s="334" t="s">
        <v>582</v>
      </c>
    </row>
    <row r="60" spans="1:24" ht="105.95" customHeight="1">
      <c r="A60" s="10" t="s">
        <v>21</v>
      </c>
      <c r="B60" s="76" t="s">
        <v>22</v>
      </c>
      <c r="C60" s="47">
        <v>28</v>
      </c>
      <c r="D60" s="957" t="s">
        <v>23</v>
      </c>
      <c r="E60" s="54" t="s">
        <v>157</v>
      </c>
      <c r="F60" s="633" t="s">
        <v>158</v>
      </c>
      <c r="G60" s="1015" t="s">
        <v>711</v>
      </c>
      <c r="H60" s="995" t="s">
        <v>159</v>
      </c>
      <c r="I60" s="40" t="s">
        <v>635</v>
      </c>
      <c r="J60" s="40"/>
      <c r="K60" s="353">
        <v>46387</v>
      </c>
      <c r="L60" s="634">
        <v>0.5</v>
      </c>
      <c r="M60" s="635">
        <v>50000000</v>
      </c>
      <c r="N60" s="369" t="s">
        <v>580</v>
      </c>
      <c r="O60" s="369"/>
      <c r="P60" s="636"/>
      <c r="Q60" s="369"/>
      <c r="R60" s="637">
        <v>0.5</v>
      </c>
      <c r="S60" s="842">
        <v>50000000</v>
      </c>
      <c r="T60" s="369" t="s">
        <v>580</v>
      </c>
      <c r="U60" s="637">
        <v>1</v>
      </c>
      <c r="V60" s="574">
        <f t="shared" si="0"/>
        <v>100000000</v>
      </c>
      <c r="W60" s="358" t="s">
        <v>624</v>
      </c>
      <c r="X60" s="358" t="s">
        <v>625</v>
      </c>
    </row>
    <row r="61" spans="1:24" ht="126.95" customHeight="1">
      <c r="A61" s="10" t="s">
        <v>65</v>
      </c>
      <c r="B61" s="76" t="s">
        <v>22</v>
      </c>
      <c r="C61" s="47">
        <v>29</v>
      </c>
      <c r="D61" s="957" t="s">
        <v>23</v>
      </c>
      <c r="E61" s="55" t="s">
        <v>157</v>
      </c>
      <c r="F61" s="638" t="s">
        <v>160</v>
      </c>
      <c r="G61" s="39" t="s">
        <v>161</v>
      </c>
      <c r="H61" s="358" t="s">
        <v>162</v>
      </c>
      <c r="I61" s="40" t="s">
        <v>163</v>
      </c>
      <c r="J61" s="353">
        <v>45292</v>
      </c>
      <c r="K61" s="353">
        <v>46387</v>
      </c>
      <c r="L61" s="354">
        <v>4007</v>
      </c>
      <c r="M61" s="635">
        <v>25000000000</v>
      </c>
      <c r="N61" s="355" t="s">
        <v>164</v>
      </c>
      <c r="O61" s="498">
        <v>5000</v>
      </c>
      <c r="P61" s="639"/>
      <c r="Q61" s="355"/>
      <c r="R61" s="355"/>
      <c r="S61" s="843"/>
      <c r="T61" s="355"/>
      <c r="U61" s="355">
        <v>5000</v>
      </c>
      <c r="V61" s="574">
        <f t="shared" si="0"/>
        <v>25000000000</v>
      </c>
      <c r="W61" s="358" t="s">
        <v>165</v>
      </c>
      <c r="X61" s="358" t="s">
        <v>166</v>
      </c>
    </row>
    <row r="62" spans="1:24" ht="105.95" customHeight="1">
      <c r="A62" s="10" t="s">
        <v>81</v>
      </c>
      <c r="B62" s="138" t="s">
        <v>167</v>
      </c>
      <c r="C62" s="47">
        <v>30</v>
      </c>
      <c r="D62" s="957" t="s">
        <v>23</v>
      </c>
      <c r="E62" s="55" t="s">
        <v>157</v>
      </c>
      <c r="F62" s="640" t="s">
        <v>168</v>
      </c>
      <c r="G62" s="39" t="s">
        <v>26</v>
      </c>
      <c r="H62" s="358" t="s">
        <v>334</v>
      </c>
      <c r="I62" s="40"/>
      <c r="J62" s="40"/>
      <c r="K62" s="40"/>
      <c r="L62" s="358">
        <v>10</v>
      </c>
      <c r="M62" s="635">
        <v>25786956</v>
      </c>
      <c r="N62" s="499"/>
      <c r="O62" s="369" t="s">
        <v>359</v>
      </c>
      <c r="P62" s="641">
        <v>27334173.360000003</v>
      </c>
      <c r="Q62" s="369"/>
      <c r="R62" s="369" t="s">
        <v>359</v>
      </c>
      <c r="S62" s="844">
        <v>28154198.560800005</v>
      </c>
      <c r="T62" s="369"/>
      <c r="U62" s="369"/>
      <c r="V62" s="574">
        <f t="shared" si="0"/>
        <v>81275327.9208</v>
      </c>
      <c r="W62" s="358" t="s">
        <v>360</v>
      </c>
      <c r="X62" s="358" t="s">
        <v>362</v>
      </c>
    </row>
    <row r="63" spans="1:24" ht="105.95" customHeight="1">
      <c r="A63" s="10" t="s">
        <v>21</v>
      </c>
      <c r="B63" s="76" t="s">
        <v>67</v>
      </c>
      <c r="C63" s="49">
        <v>31</v>
      </c>
      <c r="D63" s="966" t="s">
        <v>68</v>
      </c>
      <c r="E63" s="171" t="s">
        <v>157</v>
      </c>
      <c r="F63" s="642" t="s">
        <v>169</v>
      </c>
      <c r="G63" s="39" t="s">
        <v>367</v>
      </c>
      <c r="H63" s="927" t="s">
        <v>372</v>
      </c>
      <c r="I63" s="40"/>
      <c r="J63" s="40"/>
      <c r="K63" s="40"/>
      <c r="L63" s="361" t="s">
        <v>373</v>
      </c>
      <c r="M63" s="793"/>
      <c r="N63" s="369" t="s">
        <v>680</v>
      </c>
      <c r="O63" s="500"/>
      <c r="P63" s="826"/>
      <c r="Q63" s="369"/>
      <c r="R63" s="369"/>
      <c r="S63" s="842"/>
      <c r="T63" s="369"/>
      <c r="U63" s="369"/>
      <c r="V63" s="574">
        <f t="shared" si="0"/>
        <v>0</v>
      </c>
      <c r="W63" s="358"/>
      <c r="X63" s="358"/>
    </row>
    <row r="64" spans="1:24" ht="105.95" customHeight="1">
      <c r="A64" s="10" t="s">
        <v>21</v>
      </c>
      <c r="B64" s="76" t="s">
        <v>67</v>
      </c>
      <c r="C64" s="49">
        <v>31</v>
      </c>
      <c r="D64" s="966" t="s">
        <v>68</v>
      </c>
      <c r="E64" s="171" t="s">
        <v>157</v>
      </c>
      <c r="F64" s="152" t="s">
        <v>169</v>
      </c>
      <c r="G64" s="55" t="s">
        <v>170</v>
      </c>
      <c r="H64" s="358" t="s">
        <v>171</v>
      </c>
      <c r="I64" s="40"/>
      <c r="J64" s="40"/>
      <c r="K64" s="40"/>
      <c r="L64" s="40" t="s">
        <v>172</v>
      </c>
      <c r="M64" s="635">
        <v>0</v>
      </c>
      <c r="N64" s="369"/>
      <c r="O64" s="369"/>
      <c r="P64" s="636"/>
      <c r="Q64" s="369"/>
      <c r="R64" s="369"/>
      <c r="S64" s="842"/>
      <c r="T64" s="369"/>
      <c r="U64" s="369"/>
      <c r="V64" s="574">
        <f t="shared" si="0"/>
        <v>0</v>
      </c>
      <c r="W64" s="358"/>
      <c r="X64" s="358" t="s">
        <v>361</v>
      </c>
    </row>
    <row r="65" spans="1:24" ht="105.95" customHeight="1">
      <c r="A65" s="10" t="s">
        <v>21</v>
      </c>
      <c r="B65" s="76" t="s">
        <v>67</v>
      </c>
      <c r="C65" s="47">
        <v>32</v>
      </c>
      <c r="D65" s="966" t="s">
        <v>68</v>
      </c>
      <c r="E65" s="39" t="s">
        <v>157</v>
      </c>
      <c r="F65" s="643" t="s">
        <v>173</v>
      </c>
      <c r="G65" s="1015" t="s">
        <v>711</v>
      </c>
      <c r="H65" s="995" t="s">
        <v>551</v>
      </c>
      <c r="I65" s="40"/>
      <c r="J65" s="365">
        <v>45566</v>
      </c>
      <c r="K65" s="365">
        <v>45597</v>
      </c>
      <c r="L65" s="40" t="s">
        <v>552</v>
      </c>
      <c r="M65" s="639">
        <v>73200000</v>
      </c>
      <c r="N65" s="369" t="s">
        <v>553</v>
      </c>
      <c r="O65" s="369" t="s">
        <v>554</v>
      </c>
      <c r="P65" s="639">
        <v>73200000</v>
      </c>
      <c r="Q65" s="500"/>
      <c r="R65" s="369" t="s">
        <v>555</v>
      </c>
      <c r="S65" s="639">
        <v>73200000</v>
      </c>
      <c r="T65" s="369" t="s">
        <v>553</v>
      </c>
      <c r="U65" s="369" t="s">
        <v>555</v>
      </c>
      <c r="V65" s="574">
        <f t="shared" si="0"/>
        <v>219600000</v>
      </c>
      <c r="W65" s="358" t="s">
        <v>548</v>
      </c>
      <c r="X65" s="358" t="s">
        <v>556</v>
      </c>
    </row>
    <row r="66" spans="1:24" ht="105.95" customHeight="1">
      <c r="A66" s="10" t="s">
        <v>21</v>
      </c>
      <c r="B66" s="76" t="s">
        <v>67</v>
      </c>
      <c r="C66" s="47">
        <v>33</v>
      </c>
      <c r="D66" s="966" t="s">
        <v>68</v>
      </c>
      <c r="E66" s="171" t="s">
        <v>157</v>
      </c>
      <c r="F66" s="153" t="s">
        <v>174</v>
      </c>
      <c r="G66" s="39" t="s">
        <v>55</v>
      </c>
      <c r="H66" s="645" t="s">
        <v>175</v>
      </c>
      <c r="I66" s="873" t="s">
        <v>688</v>
      </c>
      <c r="J66" s="874">
        <v>45597</v>
      </c>
      <c r="K66" s="874">
        <v>46387</v>
      </c>
      <c r="L66" s="875">
        <v>1</v>
      </c>
      <c r="M66" s="876">
        <v>70000000</v>
      </c>
      <c r="N66" s="877" t="s">
        <v>689</v>
      </c>
      <c r="O66" s="877">
        <v>1</v>
      </c>
      <c r="P66" s="878">
        <v>75000000</v>
      </c>
      <c r="Q66" s="877" t="s">
        <v>689</v>
      </c>
      <c r="R66" s="877">
        <v>1</v>
      </c>
      <c r="S66" s="878">
        <f t="shared" ref="S66" si="26">80000000*R66</f>
        <v>80000000</v>
      </c>
      <c r="T66" s="877" t="s">
        <v>689</v>
      </c>
      <c r="U66" s="879">
        <f t="shared" ref="U66:V66" si="27">+L66+O66+R66</f>
        <v>3</v>
      </c>
      <c r="V66" s="880">
        <f t="shared" si="27"/>
        <v>225000000</v>
      </c>
      <c r="W66" s="575"/>
      <c r="X66" s="881" t="s">
        <v>690</v>
      </c>
    </row>
    <row r="67" spans="1:24" ht="105.95" customHeight="1">
      <c r="A67" s="10" t="s">
        <v>21</v>
      </c>
      <c r="B67" s="76" t="s">
        <v>67</v>
      </c>
      <c r="C67" s="47">
        <v>33</v>
      </c>
      <c r="D67" s="966" t="s">
        <v>68</v>
      </c>
      <c r="E67" s="171" t="s">
        <v>157</v>
      </c>
      <c r="F67" s="153" t="s">
        <v>174</v>
      </c>
      <c r="G67" s="54" t="s">
        <v>176</v>
      </c>
      <c r="H67" s="747" t="s">
        <v>609</v>
      </c>
      <c r="I67" s="747" t="s">
        <v>674</v>
      </c>
      <c r="J67" s="748">
        <v>45566</v>
      </c>
      <c r="K67" s="748">
        <v>46387</v>
      </c>
      <c r="L67" s="749">
        <v>1</v>
      </c>
      <c r="M67" s="794">
        <v>910000</v>
      </c>
      <c r="N67" s="750" t="s">
        <v>663</v>
      </c>
      <c r="O67" s="750">
        <v>5</v>
      </c>
      <c r="P67" s="827">
        <f>+((9100000*1.03)/30)*3*O67</f>
        <v>4686500</v>
      </c>
      <c r="Q67" s="750" t="s">
        <v>663</v>
      </c>
      <c r="R67" s="750" t="s">
        <v>665</v>
      </c>
      <c r="S67" s="845" t="s">
        <v>665</v>
      </c>
      <c r="T67" s="750"/>
      <c r="U67" s="749">
        <f>+O67+L67</f>
        <v>6</v>
      </c>
      <c r="V67" s="751">
        <f>+P67+M67</f>
        <v>5596500</v>
      </c>
      <c r="W67" s="750" t="s">
        <v>666</v>
      </c>
      <c r="X67" s="750" t="s">
        <v>667</v>
      </c>
    </row>
    <row r="68" spans="1:24" ht="105.95" customHeight="1">
      <c r="A68" s="10" t="s">
        <v>21</v>
      </c>
      <c r="B68" s="76" t="s">
        <v>67</v>
      </c>
      <c r="C68" s="47">
        <v>33</v>
      </c>
      <c r="D68" s="966" t="s">
        <v>68</v>
      </c>
      <c r="E68" s="171" t="s">
        <v>157</v>
      </c>
      <c r="F68" s="153" t="s">
        <v>174</v>
      </c>
      <c r="G68" s="54" t="s">
        <v>113</v>
      </c>
      <c r="H68" s="358" t="s">
        <v>177</v>
      </c>
      <c r="I68" s="366"/>
      <c r="J68" s="366"/>
      <c r="K68" s="366"/>
      <c r="L68" s="367">
        <v>4</v>
      </c>
      <c r="M68" s="795">
        <v>10000000</v>
      </c>
      <c r="N68" s="369" t="s">
        <v>120</v>
      </c>
      <c r="O68" s="369">
        <v>5</v>
      </c>
      <c r="P68" s="828">
        <v>10000000</v>
      </c>
      <c r="Q68" s="369" t="s">
        <v>120</v>
      </c>
      <c r="R68" s="369">
        <v>6</v>
      </c>
      <c r="S68" s="795">
        <v>10000000</v>
      </c>
      <c r="T68" s="369" t="s">
        <v>120</v>
      </c>
      <c r="U68" s="369">
        <v>15</v>
      </c>
      <c r="V68" s="574">
        <f t="shared" si="0"/>
        <v>30000000</v>
      </c>
      <c r="W68" s="369" t="s">
        <v>532</v>
      </c>
      <c r="X68" s="369" t="s">
        <v>533</v>
      </c>
    </row>
    <row r="69" spans="1:24" ht="105.95" customHeight="1">
      <c r="A69" s="46" t="s">
        <v>21</v>
      </c>
      <c r="B69" s="154" t="s">
        <v>22</v>
      </c>
      <c r="C69" s="79">
        <v>34</v>
      </c>
      <c r="D69" s="957" t="s">
        <v>23</v>
      </c>
      <c r="E69" s="897" t="s">
        <v>178</v>
      </c>
      <c r="F69" s="898" t="s">
        <v>179</v>
      </c>
      <c r="G69" s="901" t="s">
        <v>113</v>
      </c>
      <c r="H69" s="317" t="s">
        <v>180</v>
      </c>
      <c r="I69" s="314"/>
      <c r="J69" s="314"/>
      <c r="K69" s="314"/>
      <c r="L69" s="315">
        <v>2</v>
      </c>
      <c r="M69" s="647">
        <v>50000000</v>
      </c>
      <c r="N69" s="315" t="s">
        <v>120</v>
      </c>
      <c r="O69" s="315">
        <v>3</v>
      </c>
      <c r="P69" s="648">
        <v>50000000</v>
      </c>
      <c r="Q69" s="315" t="s">
        <v>120</v>
      </c>
      <c r="R69" s="315">
        <v>4</v>
      </c>
      <c r="S69" s="647">
        <v>50000000</v>
      </c>
      <c r="T69" s="315" t="s">
        <v>120</v>
      </c>
      <c r="U69" s="315">
        <v>9</v>
      </c>
      <c r="V69" s="328">
        <f t="shared" si="0"/>
        <v>150000000</v>
      </c>
      <c r="W69" s="315" t="s">
        <v>532</v>
      </c>
      <c r="X69" s="315" t="s">
        <v>533</v>
      </c>
    </row>
    <row r="70" spans="1:24" ht="117" customHeight="1">
      <c r="A70" s="46" t="s">
        <v>21</v>
      </c>
      <c r="B70" s="154" t="s">
        <v>22</v>
      </c>
      <c r="C70" s="58">
        <v>35</v>
      </c>
      <c r="D70" s="957" t="s">
        <v>23</v>
      </c>
      <c r="E70" s="313" t="s">
        <v>178</v>
      </c>
      <c r="F70" s="899" t="s">
        <v>181</v>
      </c>
      <c r="G70" s="1016" t="s">
        <v>711</v>
      </c>
      <c r="H70" s="900" t="s">
        <v>452</v>
      </c>
      <c r="I70" s="314" t="s">
        <v>636</v>
      </c>
      <c r="J70" s="314"/>
      <c r="K70" s="667">
        <v>46022</v>
      </c>
      <c r="L70" s="314">
        <v>0</v>
      </c>
      <c r="M70" s="666">
        <v>0</v>
      </c>
      <c r="N70" s="315"/>
      <c r="O70" s="669">
        <v>1</v>
      </c>
      <c r="P70" s="663">
        <v>61000000</v>
      </c>
      <c r="Q70" s="315"/>
      <c r="R70" s="315">
        <v>0</v>
      </c>
      <c r="S70" s="846">
        <v>0</v>
      </c>
      <c r="T70" s="315"/>
      <c r="U70" s="315">
        <v>1</v>
      </c>
      <c r="V70" s="328">
        <f t="shared" si="0"/>
        <v>61000000</v>
      </c>
      <c r="W70" s="317" t="s">
        <v>624</v>
      </c>
      <c r="X70" s="317" t="s">
        <v>625</v>
      </c>
    </row>
    <row r="71" spans="1:24" ht="95.1" customHeight="1">
      <c r="A71" s="10" t="s">
        <v>28</v>
      </c>
      <c r="B71" s="154" t="s">
        <v>22</v>
      </c>
      <c r="C71" s="58">
        <v>36</v>
      </c>
      <c r="D71" s="957" t="s">
        <v>23</v>
      </c>
      <c r="E71" s="901" t="s">
        <v>178</v>
      </c>
      <c r="F71" s="323" t="s">
        <v>691</v>
      </c>
      <c r="G71" s="181" t="s">
        <v>55</v>
      </c>
      <c r="H71" s="928" t="s">
        <v>630</v>
      </c>
      <c r="I71" s="882" t="s">
        <v>681</v>
      </c>
      <c r="J71" s="883">
        <v>45383</v>
      </c>
      <c r="K71" s="883">
        <v>46387</v>
      </c>
      <c r="L71" s="884">
        <v>5</v>
      </c>
      <c r="M71" s="885">
        <f t="shared" ref="M71" si="28">3000000*L71</f>
        <v>15000000</v>
      </c>
      <c r="N71" s="886" t="s">
        <v>682</v>
      </c>
      <c r="O71" s="886">
        <v>20</v>
      </c>
      <c r="P71" s="885">
        <f>3000000*O71</f>
        <v>60000000</v>
      </c>
      <c r="Q71" s="886" t="s">
        <v>682</v>
      </c>
      <c r="R71" s="886">
        <v>20</v>
      </c>
      <c r="S71" s="885">
        <f t="shared" ref="S71" si="29">3000000*R71</f>
        <v>60000000</v>
      </c>
      <c r="T71" s="886" t="s">
        <v>682</v>
      </c>
      <c r="U71" s="887">
        <f t="shared" ref="U71:V71" si="30">+L71+O71+R71</f>
        <v>45</v>
      </c>
      <c r="V71" s="888">
        <f t="shared" si="30"/>
        <v>135000000</v>
      </c>
      <c r="W71" s="889"/>
      <c r="X71" s="890" t="s">
        <v>683</v>
      </c>
    </row>
    <row r="72" spans="1:24" ht="111" customHeight="1">
      <c r="A72" s="10" t="s">
        <v>28</v>
      </c>
      <c r="B72" s="154" t="s">
        <v>22</v>
      </c>
      <c r="C72" s="58">
        <v>36</v>
      </c>
      <c r="D72" s="957" t="s">
        <v>23</v>
      </c>
      <c r="E72" s="901" t="s">
        <v>178</v>
      </c>
      <c r="F72" s="323" t="s">
        <v>691</v>
      </c>
      <c r="G72" s="181" t="s">
        <v>30</v>
      </c>
      <c r="H72" s="317" t="s">
        <v>25</v>
      </c>
      <c r="I72" s="314"/>
      <c r="J72" s="314"/>
      <c r="K72" s="314"/>
      <c r="L72" s="317">
        <v>16</v>
      </c>
      <c r="M72" s="662">
        <v>19200000</v>
      </c>
      <c r="N72" s="315" t="s">
        <v>568</v>
      </c>
      <c r="O72" s="315">
        <v>16</v>
      </c>
      <c r="P72" s="663">
        <f t="shared" ref="P72" si="31">M72*1.06</f>
        <v>20352000</v>
      </c>
      <c r="Q72" s="315" t="s">
        <v>568</v>
      </c>
      <c r="R72" s="315">
        <v>16</v>
      </c>
      <c r="S72" s="663">
        <f t="shared" ref="S72" si="32">P72*1.03</f>
        <v>20962560</v>
      </c>
      <c r="T72" s="315" t="s">
        <v>568</v>
      </c>
      <c r="U72" s="501">
        <f t="shared" ref="U72" si="33">L72+O72+R72</f>
        <v>48</v>
      </c>
      <c r="V72" s="328">
        <f>+M72+P72+S72</f>
        <v>60514560</v>
      </c>
      <c r="W72" s="317" t="s">
        <v>569</v>
      </c>
      <c r="X72" s="317" t="s">
        <v>570</v>
      </c>
    </row>
    <row r="73" spans="1:24" ht="95.1" customHeight="1">
      <c r="A73" s="10" t="s">
        <v>28</v>
      </c>
      <c r="B73" s="154" t="s">
        <v>22</v>
      </c>
      <c r="C73" s="58">
        <v>37</v>
      </c>
      <c r="D73" s="957" t="s">
        <v>23</v>
      </c>
      <c r="E73" s="901" t="s">
        <v>178</v>
      </c>
      <c r="F73" s="323" t="s">
        <v>692</v>
      </c>
      <c r="G73" s="181" t="s">
        <v>55</v>
      </c>
      <c r="H73" s="928" t="s">
        <v>630</v>
      </c>
      <c r="I73" s="882" t="s">
        <v>681</v>
      </c>
      <c r="J73" s="883">
        <v>45597</v>
      </c>
      <c r="K73" s="883">
        <v>46387</v>
      </c>
      <c r="L73" s="891">
        <v>2</v>
      </c>
      <c r="M73" s="885">
        <v>50000000</v>
      </c>
      <c r="N73" s="886" t="s">
        <v>685</v>
      </c>
      <c r="O73" s="886">
        <v>4</v>
      </c>
      <c r="P73" s="885">
        <v>55000000</v>
      </c>
      <c r="Q73" s="886" t="s">
        <v>685</v>
      </c>
      <c r="R73" s="886">
        <v>4</v>
      </c>
      <c r="S73" s="885">
        <v>55000000</v>
      </c>
      <c r="T73" s="886" t="s">
        <v>685</v>
      </c>
      <c r="U73" s="887">
        <f>+L73+O73+R73</f>
        <v>10</v>
      </c>
      <c r="V73" s="892">
        <f>+M73+P73+S73</f>
        <v>160000000</v>
      </c>
      <c r="W73" s="889"/>
      <c r="X73" s="893" t="s">
        <v>686</v>
      </c>
    </row>
    <row r="74" spans="1:24" ht="116.1" customHeight="1">
      <c r="A74" s="128" t="s">
        <v>81</v>
      </c>
      <c r="B74" s="140" t="s">
        <v>167</v>
      </c>
      <c r="C74" s="47">
        <v>38</v>
      </c>
      <c r="D74" s="957" t="s">
        <v>23</v>
      </c>
      <c r="E74" s="901" t="s">
        <v>178</v>
      </c>
      <c r="F74" s="902" t="s">
        <v>597</v>
      </c>
      <c r="G74" s="318" t="s">
        <v>499</v>
      </c>
      <c r="H74" s="320" t="s">
        <v>500</v>
      </c>
      <c r="I74" s="320" t="s">
        <v>501</v>
      </c>
      <c r="J74" s="319" t="s">
        <v>506</v>
      </c>
      <c r="K74" s="319" t="s">
        <v>507</v>
      </c>
      <c r="L74" s="321">
        <v>5</v>
      </c>
      <c r="M74" s="664">
        <v>0</v>
      </c>
      <c r="N74" s="502" t="s">
        <v>504</v>
      </c>
      <c r="O74" s="503">
        <v>12</v>
      </c>
      <c r="P74" s="665">
        <v>0</v>
      </c>
      <c r="Q74" s="502" t="s">
        <v>505</v>
      </c>
      <c r="R74" s="503">
        <v>12</v>
      </c>
      <c r="S74" s="664">
        <v>0</v>
      </c>
      <c r="T74" s="502" t="s">
        <v>504</v>
      </c>
      <c r="U74" s="503">
        <f>L74+O74+R74</f>
        <v>29</v>
      </c>
      <c r="V74" s="328">
        <f t="shared" ref="V74:V137" si="34">+M74+P74+S74</f>
        <v>0</v>
      </c>
      <c r="W74" s="323" t="s">
        <v>497</v>
      </c>
      <c r="X74" s="323" t="s">
        <v>498</v>
      </c>
    </row>
    <row r="75" spans="1:24" ht="101.1" customHeight="1">
      <c r="A75" s="10" t="s">
        <v>81</v>
      </c>
      <c r="B75" s="140" t="s">
        <v>167</v>
      </c>
      <c r="C75" s="47">
        <v>39</v>
      </c>
      <c r="D75" s="957" t="s">
        <v>23</v>
      </c>
      <c r="E75" s="313" t="s">
        <v>178</v>
      </c>
      <c r="F75" s="323" t="s">
        <v>185</v>
      </c>
      <c r="G75" s="318" t="s">
        <v>184</v>
      </c>
      <c r="H75" s="317" t="s">
        <v>186</v>
      </c>
      <c r="I75" s="314"/>
      <c r="J75" s="314"/>
      <c r="K75" s="314"/>
      <c r="L75" s="315">
        <v>1</v>
      </c>
      <c r="M75" s="666">
        <v>15000000</v>
      </c>
      <c r="N75" s="315" t="s">
        <v>120</v>
      </c>
      <c r="O75" s="315">
        <v>1</v>
      </c>
      <c r="P75" s="662">
        <v>15000000</v>
      </c>
      <c r="Q75" s="315" t="s">
        <v>120</v>
      </c>
      <c r="R75" s="315">
        <v>1</v>
      </c>
      <c r="S75" s="666">
        <v>15000000</v>
      </c>
      <c r="T75" s="315" t="s">
        <v>120</v>
      </c>
      <c r="U75" s="315">
        <v>3</v>
      </c>
      <c r="V75" s="328">
        <f t="shared" si="34"/>
        <v>45000000</v>
      </c>
      <c r="W75" s="315" t="s">
        <v>532</v>
      </c>
      <c r="X75" s="315" t="s">
        <v>533</v>
      </c>
    </row>
    <row r="76" spans="1:24" ht="120.95" customHeight="1">
      <c r="A76" s="10" t="s">
        <v>28</v>
      </c>
      <c r="B76" s="140" t="s">
        <v>167</v>
      </c>
      <c r="C76" s="47">
        <v>40</v>
      </c>
      <c r="D76" s="957" t="s">
        <v>23</v>
      </c>
      <c r="E76" s="181" t="s">
        <v>178</v>
      </c>
      <c r="F76" s="903" t="s">
        <v>187</v>
      </c>
      <c r="G76" s="1016" t="s">
        <v>711</v>
      </c>
      <c r="H76" s="996" t="s">
        <v>188</v>
      </c>
      <c r="I76" s="314" t="s">
        <v>637</v>
      </c>
      <c r="J76" s="667">
        <v>45658</v>
      </c>
      <c r="K76" s="667">
        <v>46022</v>
      </c>
      <c r="L76" s="317"/>
      <c r="M76" s="647"/>
      <c r="N76" s="668"/>
      <c r="O76" s="669">
        <v>1</v>
      </c>
      <c r="P76" s="663">
        <v>50000000</v>
      </c>
      <c r="Q76" s="315" t="s">
        <v>580</v>
      </c>
      <c r="R76" s="315"/>
      <c r="S76" s="846">
        <v>0</v>
      </c>
      <c r="T76" s="315"/>
      <c r="U76" s="315"/>
      <c r="V76" s="328">
        <f t="shared" si="34"/>
        <v>50000000</v>
      </c>
      <c r="W76" s="317" t="s">
        <v>624</v>
      </c>
      <c r="X76" s="317" t="s">
        <v>625</v>
      </c>
    </row>
    <row r="77" spans="1:24" ht="102" customHeight="1">
      <c r="A77" s="10" t="s">
        <v>81</v>
      </c>
      <c r="B77" s="142" t="s">
        <v>67</v>
      </c>
      <c r="C77" s="47">
        <v>41</v>
      </c>
      <c r="D77" s="960" t="s">
        <v>68</v>
      </c>
      <c r="E77" s="318" t="s">
        <v>178</v>
      </c>
      <c r="F77" s="904" t="s">
        <v>661</v>
      </c>
      <c r="G77" s="1016" t="s">
        <v>711</v>
      </c>
      <c r="H77" s="996" t="s">
        <v>189</v>
      </c>
      <c r="I77" s="325"/>
      <c r="J77" s="325"/>
      <c r="K77" s="325"/>
      <c r="L77" s="326">
        <v>1</v>
      </c>
      <c r="M77" s="797">
        <v>40000000</v>
      </c>
      <c r="N77" s="315"/>
      <c r="O77" s="315"/>
      <c r="P77" s="663">
        <v>40000000</v>
      </c>
      <c r="Q77" s="315"/>
      <c r="R77" s="315"/>
      <c r="S77" s="846">
        <v>40000000</v>
      </c>
      <c r="T77" s="315"/>
      <c r="U77" s="315"/>
      <c r="V77" s="328">
        <f t="shared" si="34"/>
        <v>120000000</v>
      </c>
      <c r="W77" s="317"/>
      <c r="X77" s="317"/>
    </row>
    <row r="78" spans="1:24" ht="129.94999999999999" customHeight="1">
      <c r="A78" s="10" t="s">
        <v>81</v>
      </c>
      <c r="B78" s="142" t="s">
        <v>67</v>
      </c>
      <c r="C78" s="47">
        <v>41</v>
      </c>
      <c r="D78" s="959" t="s">
        <v>68</v>
      </c>
      <c r="E78" s="318" t="s">
        <v>178</v>
      </c>
      <c r="F78" s="904" t="s">
        <v>661</v>
      </c>
      <c r="G78" s="181" t="s">
        <v>55</v>
      </c>
      <c r="H78" s="894" t="s">
        <v>630</v>
      </c>
      <c r="I78" s="886" t="s">
        <v>681</v>
      </c>
      <c r="J78" s="883">
        <v>45658</v>
      </c>
      <c r="K78" s="883">
        <v>46387</v>
      </c>
      <c r="L78" s="895">
        <v>0</v>
      </c>
      <c r="M78" s="896">
        <v>0</v>
      </c>
      <c r="N78" s="886" t="s">
        <v>38</v>
      </c>
      <c r="O78" s="886">
        <v>10</v>
      </c>
      <c r="P78" s="885">
        <f>3000000*O78</f>
        <v>30000000</v>
      </c>
      <c r="Q78" s="886" t="s">
        <v>682</v>
      </c>
      <c r="R78" s="886">
        <v>15</v>
      </c>
      <c r="S78" s="885">
        <f>3000000*R78</f>
        <v>45000000</v>
      </c>
      <c r="T78" s="886" t="s">
        <v>682</v>
      </c>
      <c r="U78" s="906">
        <f t="shared" ref="U78:V78" si="35">+L78+O78+R78</f>
        <v>25</v>
      </c>
      <c r="V78" s="907">
        <f t="shared" si="35"/>
        <v>75000000</v>
      </c>
      <c r="W78" s="889"/>
      <c r="X78" s="908" t="s">
        <v>683</v>
      </c>
    </row>
    <row r="79" spans="1:24" ht="82.5" customHeight="1">
      <c r="A79" s="10" t="s">
        <v>81</v>
      </c>
      <c r="B79" s="142" t="s">
        <v>67</v>
      </c>
      <c r="C79" s="47">
        <v>42</v>
      </c>
      <c r="D79" s="960" t="s">
        <v>68</v>
      </c>
      <c r="E79" s="181" t="s">
        <v>178</v>
      </c>
      <c r="F79" s="905" t="s">
        <v>191</v>
      </c>
      <c r="G79" s="318" t="s">
        <v>192</v>
      </c>
      <c r="H79" s="317" t="s">
        <v>193</v>
      </c>
      <c r="I79" s="317"/>
      <c r="J79" s="330">
        <v>45292</v>
      </c>
      <c r="K79" s="331" t="s">
        <v>537</v>
      </c>
      <c r="L79" s="317" t="s">
        <v>194</v>
      </c>
      <c r="M79" s="663">
        <v>0</v>
      </c>
      <c r="N79" s="504" t="s">
        <v>97</v>
      </c>
      <c r="O79" s="315" t="s">
        <v>541</v>
      </c>
      <c r="P79" s="663">
        <v>0</v>
      </c>
      <c r="Q79" s="504" t="s">
        <v>97</v>
      </c>
      <c r="R79" s="315" t="s">
        <v>541</v>
      </c>
      <c r="S79" s="663">
        <v>0</v>
      </c>
      <c r="T79" s="504" t="s">
        <v>97</v>
      </c>
      <c r="U79" s="315" t="s">
        <v>542</v>
      </c>
      <c r="V79" s="328">
        <f t="shared" si="34"/>
        <v>0</v>
      </c>
      <c r="W79" s="317" t="s">
        <v>543</v>
      </c>
      <c r="X79" s="325" t="s">
        <v>544</v>
      </c>
    </row>
    <row r="80" spans="1:24" ht="114.95" customHeight="1">
      <c r="A80" s="10" t="s">
        <v>81</v>
      </c>
      <c r="B80" s="141" t="s">
        <v>137</v>
      </c>
      <c r="C80" s="47">
        <v>43</v>
      </c>
      <c r="D80" s="961" t="s">
        <v>74</v>
      </c>
      <c r="E80" s="181" t="s">
        <v>178</v>
      </c>
      <c r="F80" s="317" t="s">
        <v>195</v>
      </c>
      <c r="G80" s="1016" t="s">
        <v>711</v>
      </c>
      <c r="H80" s="996" t="s">
        <v>196</v>
      </c>
      <c r="I80" s="314"/>
      <c r="J80" s="314"/>
      <c r="K80" s="314"/>
      <c r="L80" s="317"/>
      <c r="M80" s="647">
        <v>170000000</v>
      </c>
      <c r="N80" s="505">
        <f>SUBTOTAL(9,M70:M80)</f>
        <v>309200000</v>
      </c>
      <c r="O80" s="315"/>
      <c r="P80" s="663">
        <v>170000000</v>
      </c>
      <c r="Q80" s="315"/>
      <c r="R80" s="506">
        <f>SUBTOTAL(9,P70:P80)</f>
        <v>501352000</v>
      </c>
      <c r="S80" s="846"/>
      <c r="T80" s="315"/>
      <c r="U80" s="315"/>
      <c r="V80" s="328">
        <f t="shared" si="34"/>
        <v>340000000</v>
      </c>
      <c r="W80" s="317"/>
      <c r="X80" s="317"/>
    </row>
    <row r="81" spans="1:25" ht="90.95" customHeight="1">
      <c r="A81" s="51" t="s">
        <v>28</v>
      </c>
      <c r="B81" s="76" t="s">
        <v>59</v>
      </c>
      <c r="C81" s="47">
        <v>44</v>
      </c>
      <c r="D81" s="958" t="s">
        <v>60</v>
      </c>
      <c r="E81" s="133" t="s">
        <v>239</v>
      </c>
      <c r="F81" s="117" t="s">
        <v>450</v>
      </c>
      <c r="G81" s="433" t="s">
        <v>407</v>
      </c>
      <c r="H81" s="434" t="s">
        <v>411</v>
      </c>
      <c r="I81" s="434" t="s">
        <v>412</v>
      </c>
      <c r="J81" s="435">
        <v>45505</v>
      </c>
      <c r="K81" s="435">
        <v>45657</v>
      </c>
      <c r="L81" s="434" t="s">
        <v>413</v>
      </c>
      <c r="M81" s="798">
        <v>120000000</v>
      </c>
      <c r="N81" s="507" t="s">
        <v>408</v>
      </c>
      <c r="O81" s="508">
        <v>5</v>
      </c>
      <c r="P81" s="829">
        <f>+M81*1.1</f>
        <v>132000000.00000001</v>
      </c>
      <c r="Q81" s="507" t="s">
        <v>408</v>
      </c>
      <c r="R81" s="508">
        <v>5</v>
      </c>
      <c r="S81" s="798">
        <f>+P81*1.1</f>
        <v>145200000.00000003</v>
      </c>
      <c r="T81" s="507" t="s">
        <v>408</v>
      </c>
      <c r="U81" s="508">
        <v>15</v>
      </c>
      <c r="V81" s="580">
        <f t="shared" si="34"/>
        <v>397200000</v>
      </c>
      <c r="W81" s="434" t="s">
        <v>409</v>
      </c>
      <c r="X81" s="439" t="s">
        <v>410</v>
      </c>
    </row>
    <row r="82" spans="1:25" ht="87.95" customHeight="1">
      <c r="A82" s="10" t="s">
        <v>21</v>
      </c>
      <c r="B82" s="143" t="s">
        <v>59</v>
      </c>
      <c r="C82" s="47">
        <v>45</v>
      </c>
      <c r="D82" s="968" t="s">
        <v>60</v>
      </c>
      <c r="E82" s="42" t="s">
        <v>239</v>
      </c>
      <c r="F82" s="670" t="s">
        <v>240</v>
      </c>
      <c r="G82" s="433" t="s">
        <v>407</v>
      </c>
      <c r="H82" s="434" t="s">
        <v>241</v>
      </c>
      <c r="I82" s="43" t="s">
        <v>241</v>
      </c>
      <c r="J82" s="440">
        <v>45444</v>
      </c>
      <c r="K82" s="440">
        <v>45657</v>
      </c>
      <c r="L82" s="43" t="s">
        <v>66</v>
      </c>
      <c r="M82" s="798">
        <v>120000000</v>
      </c>
      <c r="N82" s="507" t="s">
        <v>408</v>
      </c>
      <c r="O82" s="508">
        <v>5</v>
      </c>
      <c r="P82" s="829">
        <f>+M82*1.1</f>
        <v>132000000.00000001</v>
      </c>
      <c r="Q82" s="507" t="s">
        <v>408</v>
      </c>
      <c r="R82" s="508">
        <v>5</v>
      </c>
      <c r="S82" s="798">
        <f>+P82*1.1</f>
        <v>145200000.00000003</v>
      </c>
      <c r="T82" s="507" t="s">
        <v>408</v>
      </c>
      <c r="U82" s="508">
        <v>15</v>
      </c>
      <c r="V82" s="580">
        <f t="shared" si="34"/>
        <v>397200000</v>
      </c>
      <c r="W82" s="434" t="s">
        <v>409</v>
      </c>
      <c r="X82" s="437" t="s">
        <v>410</v>
      </c>
    </row>
    <row r="83" spans="1:25" ht="75.95" customHeight="1">
      <c r="A83" s="10" t="s">
        <v>21</v>
      </c>
      <c r="B83" s="156" t="s">
        <v>198</v>
      </c>
      <c r="C83" s="58">
        <v>46</v>
      </c>
      <c r="D83" s="957" t="s">
        <v>23</v>
      </c>
      <c r="E83" s="61" t="s">
        <v>199</v>
      </c>
      <c r="F83" s="671" t="s">
        <v>200</v>
      </c>
      <c r="G83" s="61" t="s">
        <v>113</v>
      </c>
      <c r="H83" s="193" t="s">
        <v>201</v>
      </c>
      <c r="I83" s="25"/>
      <c r="J83" s="25"/>
      <c r="K83" s="25"/>
      <c r="L83" s="263">
        <v>0</v>
      </c>
      <c r="M83" s="672">
        <v>0</v>
      </c>
      <c r="N83" s="265" t="s">
        <v>120</v>
      </c>
      <c r="O83" s="265">
        <v>1</v>
      </c>
      <c r="P83" s="673">
        <v>10000000</v>
      </c>
      <c r="Q83" s="265" t="s">
        <v>120</v>
      </c>
      <c r="R83" s="265">
        <v>0</v>
      </c>
      <c r="S83" s="677">
        <v>0</v>
      </c>
      <c r="T83" s="265">
        <v>0</v>
      </c>
      <c r="U83" s="265">
        <v>1</v>
      </c>
      <c r="V83" s="460">
        <f t="shared" si="34"/>
        <v>10000000</v>
      </c>
      <c r="W83" s="265" t="s">
        <v>532</v>
      </c>
      <c r="X83" s="265" t="s">
        <v>533</v>
      </c>
    </row>
    <row r="84" spans="1:25" ht="87" customHeight="1">
      <c r="A84" s="10" t="s">
        <v>21</v>
      </c>
      <c r="B84" s="156" t="s">
        <v>198</v>
      </c>
      <c r="C84" s="58">
        <v>47</v>
      </c>
      <c r="D84" s="957" t="s">
        <v>23</v>
      </c>
      <c r="E84" s="61" t="s">
        <v>199</v>
      </c>
      <c r="F84" s="674" t="s">
        <v>202</v>
      </c>
      <c r="G84" s="61" t="s">
        <v>113</v>
      </c>
      <c r="H84" s="193" t="s">
        <v>203</v>
      </c>
      <c r="I84" s="25"/>
      <c r="J84" s="25"/>
      <c r="K84" s="25"/>
      <c r="L84" s="265">
        <v>2</v>
      </c>
      <c r="M84" s="672">
        <v>60000000</v>
      </c>
      <c r="N84" s="265" t="s">
        <v>120</v>
      </c>
      <c r="O84" s="265">
        <v>3</v>
      </c>
      <c r="P84" s="673">
        <v>60000000</v>
      </c>
      <c r="Q84" s="265" t="s">
        <v>120</v>
      </c>
      <c r="R84" s="265">
        <v>4</v>
      </c>
      <c r="S84" s="672">
        <v>60000000</v>
      </c>
      <c r="T84" s="265" t="s">
        <v>120</v>
      </c>
      <c r="U84" s="265">
        <v>9</v>
      </c>
      <c r="V84" s="460">
        <f t="shared" si="34"/>
        <v>180000000</v>
      </c>
      <c r="W84" s="265" t="s">
        <v>532</v>
      </c>
      <c r="X84" s="265" t="s">
        <v>533</v>
      </c>
    </row>
    <row r="85" spans="1:25" ht="84.95" customHeight="1">
      <c r="A85" s="10" t="s">
        <v>21</v>
      </c>
      <c r="B85" s="156" t="s">
        <v>198</v>
      </c>
      <c r="C85" s="58">
        <v>48</v>
      </c>
      <c r="D85" s="957" t="s">
        <v>23</v>
      </c>
      <c r="E85" s="61" t="s">
        <v>199</v>
      </c>
      <c r="F85" s="671" t="s">
        <v>204</v>
      </c>
      <c r="G85" s="1007" t="s">
        <v>113</v>
      </c>
      <c r="H85" s="193" t="s">
        <v>205</v>
      </c>
      <c r="I85" s="25"/>
      <c r="J85" s="25"/>
      <c r="K85" s="25"/>
      <c r="L85" s="265">
        <v>0</v>
      </c>
      <c r="M85" s="672">
        <v>150000000</v>
      </c>
      <c r="N85" s="265" t="s">
        <v>534</v>
      </c>
      <c r="O85" s="265">
        <v>3</v>
      </c>
      <c r="P85" s="673">
        <v>150000000</v>
      </c>
      <c r="Q85" s="265" t="s">
        <v>534</v>
      </c>
      <c r="R85" s="265">
        <v>1</v>
      </c>
      <c r="S85" s="677">
        <v>0</v>
      </c>
      <c r="T85" s="265">
        <v>0</v>
      </c>
      <c r="U85" s="265">
        <v>4</v>
      </c>
      <c r="V85" s="460">
        <f t="shared" si="34"/>
        <v>300000000</v>
      </c>
      <c r="W85" s="265" t="s">
        <v>532</v>
      </c>
      <c r="X85" s="265" t="s">
        <v>533</v>
      </c>
    </row>
    <row r="86" spans="1:25" ht="102.95" customHeight="1">
      <c r="A86" s="51" t="s">
        <v>65</v>
      </c>
      <c r="B86" s="156" t="s">
        <v>198</v>
      </c>
      <c r="C86" s="82">
        <v>49</v>
      </c>
      <c r="D86" s="957" t="s">
        <v>23</v>
      </c>
      <c r="E86" s="61" t="s">
        <v>199</v>
      </c>
      <c r="F86" s="101" t="s">
        <v>643</v>
      </c>
      <c r="G86" s="1017" t="s">
        <v>711</v>
      </c>
      <c r="H86" s="997" t="s">
        <v>698</v>
      </c>
      <c r="I86" s="847" t="s">
        <v>699</v>
      </c>
      <c r="J86" s="909">
        <v>45566</v>
      </c>
      <c r="K86" s="25"/>
      <c r="L86" s="910" t="s">
        <v>700</v>
      </c>
      <c r="M86" s="264">
        <v>250000000</v>
      </c>
      <c r="N86" s="265"/>
      <c r="O86" s="265"/>
      <c r="P86" s="460">
        <v>0</v>
      </c>
      <c r="Q86" s="265"/>
      <c r="R86" s="265"/>
      <c r="S86" s="677">
        <v>0</v>
      </c>
      <c r="T86" s="265"/>
      <c r="U86" s="265"/>
      <c r="V86" s="682">
        <f t="shared" si="34"/>
        <v>250000000</v>
      </c>
      <c r="W86" s="193"/>
      <c r="X86" s="193"/>
    </row>
    <row r="87" spans="1:25" ht="87.95" customHeight="1">
      <c r="A87" s="10" t="s">
        <v>291</v>
      </c>
      <c r="B87" s="156" t="s">
        <v>198</v>
      </c>
      <c r="C87" s="58">
        <v>50</v>
      </c>
      <c r="D87" s="957" t="s">
        <v>23</v>
      </c>
      <c r="E87" s="22" t="s">
        <v>239</v>
      </c>
      <c r="F87" s="671" t="s">
        <v>638</v>
      </c>
      <c r="G87" s="61" t="s">
        <v>639</v>
      </c>
      <c r="H87" s="193" t="s">
        <v>640</v>
      </c>
      <c r="I87" s="25"/>
      <c r="J87" s="272"/>
      <c r="K87" s="272"/>
      <c r="L87" s="25"/>
      <c r="M87" s="672">
        <f>4300000*3</f>
        <v>12900000</v>
      </c>
      <c r="N87" s="265"/>
      <c r="O87" s="511"/>
      <c r="P87" s="737">
        <f>4300000*12</f>
        <v>51600000</v>
      </c>
      <c r="Q87" s="265"/>
      <c r="R87" s="511"/>
      <c r="S87" s="847">
        <f>4300000*12</f>
        <v>51600000</v>
      </c>
      <c r="T87" s="265"/>
      <c r="U87" s="511"/>
      <c r="V87" s="460">
        <f>+M87+P87+S87</f>
        <v>116100000</v>
      </c>
      <c r="W87" s="193" t="s">
        <v>641</v>
      </c>
      <c r="X87" s="273" t="s">
        <v>642</v>
      </c>
    </row>
    <row r="88" spans="1:25" ht="78" customHeight="1">
      <c r="A88" s="51" t="s">
        <v>65</v>
      </c>
      <c r="B88" s="156" t="s">
        <v>198</v>
      </c>
      <c r="C88" s="82">
        <v>51</v>
      </c>
      <c r="D88" s="957" t="s">
        <v>23</v>
      </c>
      <c r="E88" s="61" t="s">
        <v>199</v>
      </c>
      <c r="F88" s="101" t="s">
        <v>482</v>
      </c>
      <c r="G88" s="268" t="s">
        <v>190</v>
      </c>
      <c r="H88" s="929" t="s">
        <v>483</v>
      </c>
      <c r="I88" s="269" t="s">
        <v>484</v>
      </c>
      <c r="J88" s="25"/>
      <c r="K88" s="25"/>
      <c r="L88" s="25">
        <v>5</v>
      </c>
      <c r="M88" s="675">
        <v>500000</v>
      </c>
      <c r="N88" s="265" t="s">
        <v>485</v>
      </c>
      <c r="O88" s="265">
        <v>5</v>
      </c>
      <c r="P88" s="676">
        <v>500000</v>
      </c>
      <c r="Q88" s="265" t="s">
        <v>485</v>
      </c>
      <c r="R88" s="265">
        <v>5</v>
      </c>
      <c r="S88" s="675">
        <v>500000</v>
      </c>
      <c r="T88" s="265" t="s">
        <v>485</v>
      </c>
      <c r="U88" s="265">
        <f>L88+O88+R88</f>
        <v>15</v>
      </c>
      <c r="V88" s="460">
        <f t="shared" si="34"/>
        <v>1500000</v>
      </c>
      <c r="W88" s="193" t="s">
        <v>486</v>
      </c>
      <c r="X88" s="193" t="s">
        <v>487</v>
      </c>
    </row>
    <row r="89" spans="1:25" ht="74.099999999999994" customHeight="1">
      <c r="A89" s="51" t="s">
        <v>65</v>
      </c>
      <c r="B89" s="156" t="s">
        <v>644</v>
      </c>
      <c r="C89" s="82">
        <v>51</v>
      </c>
      <c r="D89" s="957" t="s">
        <v>23</v>
      </c>
      <c r="E89" s="61" t="s">
        <v>199</v>
      </c>
      <c r="F89" s="101" t="s">
        <v>482</v>
      </c>
      <c r="G89" s="268" t="s">
        <v>190</v>
      </c>
      <c r="H89" s="929" t="s">
        <v>488</v>
      </c>
      <c r="I89" s="269" t="s">
        <v>489</v>
      </c>
      <c r="J89" s="25"/>
      <c r="K89" s="25"/>
      <c r="L89" s="25">
        <v>1</v>
      </c>
      <c r="M89" s="675">
        <v>500000</v>
      </c>
      <c r="N89" s="265" t="s">
        <v>490</v>
      </c>
      <c r="O89" s="265">
        <v>1</v>
      </c>
      <c r="P89" s="677">
        <v>500000</v>
      </c>
      <c r="Q89" s="265" t="s">
        <v>490</v>
      </c>
      <c r="R89" s="265">
        <v>1</v>
      </c>
      <c r="S89" s="677">
        <v>500000</v>
      </c>
      <c r="T89" s="265" t="s">
        <v>490</v>
      </c>
      <c r="U89" s="265">
        <f>L89+O89+R89</f>
        <v>3</v>
      </c>
      <c r="V89" s="460">
        <f t="shared" si="34"/>
        <v>1500000</v>
      </c>
      <c r="W89" s="193" t="s">
        <v>486</v>
      </c>
      <c r="X89" s="193" t="s">
        <v>487</v>
      </c>
      <c r="Y89" s="121" t="s">
        <v>491</v>
      </c>
    </row>
    <row r="90" spans="1:25" ht="96" customHeight="1">
      <c r="A90" s="51" t="s">
        <v>21</v>
      </c>
      <c r="B90" s="76" t="s">
        <v>73</v>
      </c>
      <c r="C90" s="47">
        <v>52</v>
      </c>
      <c r="D90" s="965" t="s">
        <v>74</v>
      </c>
      <c r="E90" s="61" t="s">
        <v>199</v>
      </c>
      <c r="F90" s="157" t="s">
        <v>208</v>
      </c>
      <c r="G90" s="1008" t="s">
        <v>76</v>
      </c>
      <c r="H90" s="193" t="s">
        <v>209</v>
      </c>
      <c r="I90" s="271"/>
      <c r="J90" s="272">
        <v>45443</v>
      </c>
      <c r="K90" s="272">
        <v>45657</v>
      </c>
      <c r="L90" s="271">
        <v>1</v>
      </c>
      <c r="M90" s="678">
        <v>0</v>
      </c>
      <c r="N90" s="511" t="s">
        <v>210</v>
      </c>
      <c r="O90" s="512" t="s">
        <v>85</v>
      </c>
      <c r="P90" s="679">
        <v>0</v>
      </c>
      <c r="Q90" s="265" t="s">
        <v>152</v>
      </c>
      <c r="R90" s="265" t="s">
        <v>85</v>
      </c>
      <c r="S90" s="679">
        <v>0</v>
      </c>
      <c r="T90" s="265" t="s">
        <v>152</v>
      </c>
      <c r="U90" s="512">
        <v>1</v>
      </c>
      <c r="V90" s="460">
        <f t="shared" si="34"/>
        <v>0</v>
      </c>
      <c r="W90" s="193" t="s">
        <v>87</v>
      </c>
      <c r="X90" s="193" t="s">
        <v>88</v>
      </c>
    </row>
    <row r="91" spans="1:25" ht="96" customHeight="1">
      <c r="A91" s="51" t="s">
        <v>21</v>
      </c>
      <c r="B91" s="76" t="s">
        <v>73</v>
      </c>
      <c r="C91" s="47">
        <v>52</v>
      </c>
      <c r="D91" s="965" t="s">
        <v>74</v>
      </c>
      <c r="E91" s="61" t="s">
        <v>199</v>
      </c>
      <c r="F91" s="157" t="s">
        <v>208</v>
      </c>
      <c r="G91" s="1017" t="s">
        <v>711</v>
      </c>
      <c r="H91" s="998"/>
      <c r="I91" s="274"/>
      <c r="J91" s="274"/>
      <c r="K91" s="274"/>
      <c r="L91" s="274"/>
      <c r="M91" s="680">
        <v>78000000</v>
      </c>
      <c r="N91" s="511"/>
      <c r="O91" s="511"/>
      <c r="P91" s="679">
        <v>78000000</v>
      </c>
      <c r="Q91" s="511"/>
      <c r="R91" s="511"/>
      <c r="S91" s="848"/>
      <c r="T91" s="511"/>
      <c r="U91" s="511"/>
      <c r="V91" s="460">
        <f t="shared" si="34"/>
        <v>156000000</v>
      </c>
      <c r="W91" s="273"/>
      <c r="X91" s="273"/>
    </row>
    <row r="92" spans="1:25" ht="96" customHeight="1">
      <c r="A92" s="46" t="s">
        <v>21</v>
      </c>
      <c r="B92" s="76" t="s">
        <v>73</v>
      </c>
      <c r="C92" s="47">
        <v>53</v>
      </c>
      <c r="D92" s="965" t="s">
        <v>74</v>
      </c>
      <c r="E92" s="61" t="s">
        <v>199</v>
      </c>
      <c r="F92" s="674" t="s">
        <v>211</v>
      </c>
      <c r="G92" s="278" t="s">
        <v>140</v>
      </c>
      <c r="H92" s="265" t="s">
        <v>212</v>
      </c>
      <c r="I92" s="279" t="s">
        <v>213</v>
      </c>
      <c r="J92" s="279">
        <v>2023</v>
      </c>
      <c r="K92" s="279">
        <v>2026</v>
      </c>
      <c r="L92" s="279">
        <v>1</v>
      </c>
      <c r="M92" s="681"/>
      <c r="N92" s="265" t="s">
        <v>143</v>
      </c>
      <c r="O92" s="511"/>
      <c r="P92" s="682"/>
      <c r="Q92" s="265" t="s">
        <v>144</v>
      </c>
      <c r="R92" s="511"/>
      <c r="S92" s="677"/>
      <c r="T92" s="265" t="s">
        <v>144</v>
      </c>
      <c r="U92" s="511">
        <v>1</v>
      </c>
      <c r="V92" s="460">
        <f t="shared" si="34"/>
        <v>0</v>
      </c>
      <c r="W92" s="193" t="s">
        <v>145</v>
      </c>
      <c r="X92" s="193" t="s">
        <v>146</v>
      </c>
    </row>
    <row r="93" spans="1:25" ht="122.1" customHeight="1">
      <c r="A93" s="51" t="s">
        <v>81</v>
      </c>
      <c r="B93" s="76" t="s">
        <v>73</v>
      </c>
      <c r="C93" s="47">
        <v>54</v>
      </c>
      <c r="D93" s="965" t="s">
        <v>74</v>
      </c>
      <c r="E93" s="61" t="s">
        <v>199</v>
      </c>
      <c r="F93" s="671" t="s">
        <v>214</v>
      </c>
      <c r="G93" s="1008" t="s">
        <v>76</v>
      </c>
      <c r="H93" s="193" t="s">
        <v>215</v>
      </c>
      <c r="I93" s="193"/>
      <c r="J93" s="272">
        <v>45443</v>
      </c>
      <c r="K93" s="272">
        <v>45657</v>
      </c>
      <c r="L93" s="281">
        <v>1</v>
      </c>
      <c r="M93" s="678">
        <v>200000000</v>
      </c>
      <c r="N93" s="265" t="s">
        <v>78</v>
      </c>
      <c r="O93" s="512" t="s">
        <v>85</v>
      </c>
      <c r="P93" s="679">
        <v>0</v>
      </c>
      <c r="Q93" s="265" t="s">
        <v>216</v>
      </c>
      <c r="R93" s="512" t="s">
        <v>85</v>
      </c>
      <c r="S93" s="682">
        <v>0</v>
      </c>
      <c r="T93" s="265" t="s">
        <v>216</v>
      </c>
      <c r="U93" s="512">
        <v>1</v>
      </c>
      <c r="V93" s="460">
        <f t="shared" si="34"/>
        <v>200000000</v>
      </c>
      <c r="W93" s="193" t="s">
        <v>153</v>
      </c>
      <c r="X93" s="193" t="s">
        <v>154</v>
      </c>
    </row>
    <row r="94" spans="1:25" ht="96" customHeight="1">
      <c r="A94" s="51" t="s">
        <v>81</v>
      </c>
      <c r="B94" s="76" t="s">
        <v>73</v>
      </c>
      <c r="C94" s="47">
        <v>54</v>
      </c>
      <c r="D94" s="965" t="s">
        <v>74</v>
      </c>
      <c r="E94" s="61" t="s">
        <v>199</v>
      </c>
      <c r="F94" s="671" t="s">
        <v>214</v>
      </c>
      <c r="G94" s="1017" t="s">
        <v>711</v>
      </c>
      <c r="H94" s="999" t="s">
        <v>233</v>
      </c>
      <c r="I94" s="279" t="s">
        <v>234</v>
      </c>
      <c r="J94" s="279">
        <v>2023</v>
      </c>
      <c r="K94" s="279">
        <v>2026</v>
      </c>
      <c r="L94" s="279">
        <v>3</v>
      </c>
      <c r="M94" s="681">
        <v>78000000</v>
      </c>
      <c r="N94" s="265" t="s">
        <v>143</v>
      </c>
      <c r="O94" s="511">
        <v>3</v>
      </c>
      <c r="P94" s="677">
        <v>78000000</v>
      </c>
      <c r="Q94" s="265" t="s">
        <v>144</v>
      </c>
      <c r="R94" s="511">
        <v>3</v>
      </c>
      <c r="S94" s="677"/>
      <c r="T94" s="265" t="s">
        <v>144</v>
      </c>
      <c r="U94" s="511">
        <v>9</v>
      </c>
      <c r="V94" s="460">
        <f t="shared" si="34"/>
        <v>156000000</v>
      </c>
      <c r="W94" s="193" t="s">
        <v>145</v>
      </c>
      <c r="X94" s="193"/>
    </row>
    <row r="95" spans="1:25" ht="96" customHeight="1">
      <c r="A95" s="46" t="s">
        <v>28</v>
      </c>
      <c r="B95" s="76" t="s">
        <v>73</v>
      </c>
      <c r="C95" s="47">
        <v>55</v>
      </c>
      <c r="D95" s="965" t="s">
        <v>74</v>
      </c>
      <c r="E95" s="61" t="s">
        <v>199</v>
      </c>
      <c r="F95" s="674" t="s">
        <v>217</v>
      </c>
      <c r="G95" s="33" t="s">
        <v>140</v>
      </c>
      <c r="H95" s="265" t="s">
        <v>218</v>
      </c>
      <c r="I95" s="279" t="s">
        <v>219</v>
      </c>
      <c r="J95" s="279">
        <v>2023</v>
      </c>
      <c r="K95" s="279">
        <v>2026</v>
      </c>
      <c r="L95" s="279">
        <v>1</v>
      </c>
      <c r="M95" s="681"/>
      <c r="N95" s="265" t="s">
        <v>143</v>
      </c>
      <c r="O95" s="511">
        <v>3</v>
      </c>
      <c r="P95" s="682"/>
      <c r="Q95" s="265" t="s">
        <v>144</v>
      </c>
      <c r="R95" s="511">
        <v>3</v>
      </c>
      <c r="S95" s="677"/>
      <c r="T95" s="265" t="s">
        <v>144</v>
      </c>
      <c r="U95" s="511">
        <v>1</v>
      </c>
      <c r="V95" s="460">
        <f t="shared" si="34"/>
        <v>0</v>
      </c>
      <c r="W95" s="193" t="s">
        <v>145</v>
      </c>
      <c r="X95" s="193" t="s">
        <v>146</v>
      </c>
    </row>
    <row r="96" spans="1:25" ht="102.95" customHeight="1">
      <c r="A96" s="10" t="s">
        <v>21</v>
      </c>
      <c r="B96" s="139" t="s">
        <v>220</v>
      </c>
      <c r="C96" s="47">
        <v>56</v>
      </c>
      <c r="D96" s="969" t="s">
        <v>91</v>
      </c>
      <c r="E96" s="61" t="s">
        <v>199</v>
      </c>
      <c r="F96" s="683" t="s">
        <v>221</v>
      </c>
      <c r="G96" s="61" t="s">
        <v>113</v>
      </c>
      <c r="H96" s="284" t="s">
        <v>180</v>
      </c>
      <c r="I96" s="86"/>
      <c r="J96" s="86"/>
      <c r="K96" s="86"/>
      <c r="L96" s="195">
        <v>0</v>
      </c>
      <c r="M96" s="799">
        <v>0</v>
      </c>
      <c r="N96" s="283">
        <v>0</v>
      </c>
      <c r="O96" s="283">
        <v>2</v>
      </c>
      <c r="P96" s="673">
        <v>60000000</v>
      </c>
      <c r="Q96" s="265" t="s">
        <v>120</v>
      </c>
      <c r="R96" s="283">
        <v>2</v>
      </c>
      <c r="S96" s="672">
        <v>60000000</v>
      </c>
      <c r="T96" s="265" t="s">
        <v>120</v>
      </c>
      <c r="U96" s="283">
        <v>4</v>
      </c>
      <c r="V96" s="460">
        <f t="shared" si="34"/>
        <v>120000000</v>
      </c>
      <c r="W96" s="265" t="s">
        <v>532</v>
      </c>
      <c r="X96" s="265" t="s">
        <v>533</v>
      </c>
    </row>
    <row r="97" spans="1:24" ht="146.1" customHeight="1">
      <c r="A97" s="10" t="s">
        <v>21</v>
      </c>
      <c r="B97" s="139" t="s">
        <v>102</v>
      </c>
      <c r="C97" s="47">
        <v>57</v>
      </c>
      <c r="D97" s="970" t="s">
        <v>103</v>
      </c>
      <c r="E97" s="61" t="s">
        <v>199</v>
      </c>
      <c r="F97" s="104" t="s">
        <v>391</v>
      </c>
      <c r="G97" s="22" t="s">
        <v>378</v>
      </c>
      <c r="H97" s="284" t="s">
        <v>392</v>
      </c>
      <c r="I97" s="285" t="s">
        <v>380</v>
      </c>
      <c r="J97" s="285">
        <v>2024</v>
      </c>
      <c r="K97" s="285">
        <v>2026</v>
      </c>
      <c r="L97" s="286" t="s">
        <v>393</v>
      </c>
      <c r="M97" s="800">
        <v>144000000</v>
      </c>
      <c r="N97" s="283" t="s">
        <v>120</v>
      </c>
      <c r="O97" s="513" t="s">
        <v>394</v>
      </c>
      <c r="P97" s="830">
        <v>144000000</v>
      </c>
      <c r="Q97" s="283" t="s">
        <v>120</v>
      </c>
      <c r="R97" s="513" t="s">
        <v>394</v>
      </c>
      <c r="S97" s="800">
        <v>144000000</v>
      </c>
      <c r="T97" s="283" t="s">
        <v>120</v>
      </c>
      <c r="U97" s="515">
        <v>8</v>
      </c>
      <c r="V97" s="460">
        <f t="shared" si="34"/>
        <v>432000000</v>
      </c>
      <c r="W97" s="284" t="s">
        <v>395</v>
      </c>
      <c r="X97" s="684" t="s">
        <v>396</v>
      </c>
    </row>
    <row r="98" spans="1:24" ht="84" customHeight="1">
      <c r="A98" s="129" t="s">
        <v>28</v>
      </c>
      <c r="B98" s="145" t="s">
        <v>167</v>
      </c>
      <c r="C98" s="50">
        <v>58</v>
      </c>
      <c r="D98" s="957" t="s">
        <v>23</v>
      </c>
      <c r="E98" s="62" t="s">
        <v>222</v>
      </c>
      <c r="F98" s="685" t="s">
        <v>223</v>
      </c>
      <c r="G98" s="1009" t="s">
        <v>224</v>
      </c>
      <c r="H98" s="66" t="s">
        <v>397</v>
      </c>
      <c r="I98" s="27" t="s">
        <v>398</v>
      </c>
      <c r="J98" s="289">
        <v>45536</v>
      </c>
      <c r="K98" s="289">
        <v>46357</v>
      </c>
      <c r="L98" s="290" t="s">
        <v>225</v>
      </c>
      <c r="M98" s="686">
        <v>119486629</v>
      </c>
      <c r="N98" s="290" t="s">
        <v>399</v>
      </c>
      <c r="O98" s="290" t="s">
        <v>400</v>
      </c>
      <c r="P98" s="687">
        <v>122802552</v>
      </c>
      <c r="Q98" s="290" t="s">
        <v>401</v>
      </c>
      <c r="R98" s="290" t="s">
        <v>402</v>
      </c>
      <c r="S98" s="849">
        <v>126486629</v>
      </c>
      <c r="T98" s="290" t="s">
        <v>403</v>
      </c>
      <c r="U98" s="293">
        <v>368775810</v>
      </c>
      <c r="V98" s="291">
        <f t="shared" si="34"/>
        <v>368775810</v>
      </c>
      <c r="W98" s="290" t="s">
        <v>404</v>
      </c>
      <c r="X98" s="290" t="s">
        <v>405</v>
      </c>
    </row>
    <row r="99" spans="1:24" ht="110.1" customHeight="1">
      <c r="A99" s="51" t="s">
        <v>28</v>
      </c>
      <c r="B99" s="143" t="s">
        <v>167</v>
      </c>
      <c r="C99" s="47">
        <v>59</v>
      </c>
      <c r="D99" s="957" t="s">
        <v>23</v>
      </c>
      <c r="E99" s="62" t="s">
        <v>222</v>
      </c>
      <c r="F99" s="28" t="s">
        <v>577</v>
      </c>
      <c r="G99" s="1018" t="s">
        <v>711</v>
      </c>
      <c r="H99" s="1000" t="s">
        <v>645</v>
      </c>
      <c r="I99" s="688" t="s">
        <v>646</v>
      </c>
      <c r="J99" s="27"/>
      <c r="K99" s="27"/>
      <c r="L99" s="689" t="s">
        <v>647</v>
      </c>
      <c r="M99" s="801">
        <f>402000000*20%</f>
        <v>80400000</v>
      </c>
      <c r="N99" s="290" t="s">
        <v>648</v>
      </c>
      <c r="O99" s="290"/>
      <c r="P99" s="687">
        <f>880792679*20%</f>
        <v>176158535.80000001</v>
      </c>
      <c r="Q99" s="290" t="s">
        <v>648</v>
      </c>
      <c r="R99" s="691"/>
      <c r="S99" s="849">
        <f>2885500000*20%</f>
        <v>577100000</v>
      </c>
      <c r="T99" s="290" t="s">
        <v>648</v>
      </c>
      <c r="U99" s="290"/>
      <c r="V99" s="291">
        <f>+M99+P99+S99</f>
        <v>833658535.79999995</v>
      </c>
      <c r="W99" s="66" t="s">
        <v>649</v>
      </c>
      <c r="X99" s="66" t="s">
        <v>650</v>
      </c>
    </row>
    <row r="100" spans="1:24" ht="117.95" customHeight="1">
      <c r="A100" s="51" t="s">
        <v>28</v>
      </c>
      <c r="B100" s="143" t="s">
        <v>167</v>
      </c>
      <c r="C100" s="47">
        <v>59</v>
      </c>
      <c r="D100" s="957" t="s">
        <v>23</v>
      </c>
      <c r="E100" s="62" t="s">
        <v>222</v>
      </c>
      <c r="F100" s="183" t="s">
        <v>577</v>
      </c>
      <c r="G100" s="23" t="s">
        <v>499</v>
      </c>
      <c r="H100" s="294" t="s">
        <v>500</v>
      </c>
      <c r="I100" s="294" t="s">
        <v>501</v>
      </c>
      <c r="J100" s="182" t="s">
        <v>502</v>
      </c>
      <c r="K100" s="182" t="s">
        <v>503</v>
      </c>
      <c r="L100" s="294">
        <v>5</v>
      </c>
      <c r="M100" s="692">
        <v>0</v>
      </c>
      <c r="N100" s="516" t="s">
        <v>504</v>
      </c>
      <c r="O100" s="516">
        <v>12</v>
      </c>
      <c r="P100" s="693">
        <v>0</v>
      </c>
      <c r="Q100" s="516" t="s">
        <v>505</v>
      </c>
      <c r="R100" s="516">
        <v>12</v>
      </c>
      <c r="S100" s="692">
        <v>0</v>
      </c>
      <c r="T100" s="516" t="s">
        <v>504</v>
      </c>
      <c r="U100" s="516">
        <f>L100+O100+R100</f>
        <v>29</v>
      </c>
      <c r="V100" s="291">
        <f t="shared" si="34"/>
        <v>0</v>
      </c>
      <c r="W100" s="28" t="s">
        <v>497</v>
      </c>
      <c r="X100" s="28" t="s">
        <v>498</v>
      </c>
    </row>
    <row r="101" spans="1:24" ht="123.95" customHeight="1">
      <c r="A101" s="51" t="s">
        <v>28</v>
      </c>
      <c r="B101" s="143" t="s">
        <v>167</v>
      </c>
      <c r="C101" s="47">
        <v>60</v>
      </c>
      <c r="D101" s="957" t="s">
        <v>23</v>
      </c>
      <c r="E101" s="62" t="s">
        <v>222</v>
      </c>
      <c r="F101" s="182" t="s">
        <v>567</v>
      </c>
      <c r="G101" s="23" t="s">
        <v>367</v>
      </c>
      <c r="H101" s="694" t="s">
        <v>368</v>
      </c>
      <c r="I101" s="27"/>
      <c r="J101" s="27"/>
      <c r="K101" s="27"/>
      <c r="L101" s="296" t="s">
        <v>27</v>
      </c>
      <c r="M101" s="695"/>
      <c r="N101" s="290"/>
      <c r="O101" s="290"/>
      <c r="P101" s="687"/>
      <c r="Q101" s="290"/>
      <c r="R101" s="290"/>
      <c r="S101" s="849"/>
      <c r="T101" s="290"/>
      <c r="U101" s="290"/>
      <c r="V101" s="291">
        <f t="shared" si="34"/>
        <v>0</v>
      </c>
      <c r="W101" s="66"/>
      <c r="X101" s="66"/>
    </row>
    <row r="102" spans="1:24" ht="177.95" customHeight="1">
      <c r="A102" s="46" t="s">
        <v>28</v>
      </c>
      <c r="B102" s="143" t="s">
        <v>167</v>
      </c>
      <c r="C102" s="47">
        <v>61</v>
      </c>
      <c r="D102" s="957" t="s">
        <v>23</v>
      </c>
      <c r="E102" s="62" t="s">
        <v>222</v>
      </c>
      <c r="F102" s="685" t="s">
        <v>598</v>
      </c>
      <c r="G102" s="23" t="s">
        <v>499</v>
      </c>
      <c r="H102" s="66" t="s">
        <v>492</v>
      </c>
      <c r="I102" s="66" t="s">
        <v>493</v>
      </c>
      <c r="J102" s="26" t="s">
        <v>494</v>
      </c>
      <c r="K102" s="26" t="s">
        <v>495</v>
      </c>
      <c r="L102" s="66">
        <v>2</v>
      </c>
      <c r="M102" s="696">
        <v>40000000</v>
      </c>
      <c r="N102" s="290" t="s">
        <v>496</v>
      </c>
      <c r="O102" s="290">
        <v>0</v>
      </c>
      <c r="P102" s="687">
        <v>0</v>
      </c>
      <c r="Q102" s="290">
        <v>0</v>
      </c>
      <c r="R102" s="290">
        <v>0</v>
      </c>
      <c r="S102" s="849">
        <v>0</v>
      </c>
      <c r="T102" s="290">
        <v>0</v>
      </c>
      <c r="U102" s="290">
        <v>2</v>
      </c>
      <c r="V102" s="291">
        <f t="shared" si="34"/>
        <v>40000000</v>
      </c>
      <c r="W102" s="66" t="s">
        <v>497</v>
      </c>
      <c r="X102" s="66" t="s">
        <v>498</v>
      </c>
    </row>
    <row r="103" spans="1:24" ht="81.95" customHeight="1">
      <c r="A103" s="46" t="s">
        <v>28</v>
      </c>
      <c r="B103" s="143" t="s">
        <v>167</v>
      </c>
      <c r="C103" s="47">
        <v>62</v>
      </c>
      <c r="D103" s="957" t="s">
        <v>23</v>
      </c>
      <c r="E103" s="62" t="s">
        <v>222</v>
      </c>
      <c r="F103" s="28" t="s">
        <v>226</v>
      </c>
      <c r="G103" s="62" t="s">
        <v>333</v>
      </c>
      <c r="H103" s="66" t="s">
        <v>227</v>
      </c>
      <c r="I103" s="27" t="s">
        <v>516</v>
      </c>
      <c r="J103" s="297">
        <v>45505</v>
      </c>
      <c r="K103" s="297">
        <v>46235</v>
      </c>
      <c r="L103" s="298">
        <v>5</v>
      </c>
      <c r="M103" s="686">
        <v>8000000</v>
      </c>
      <c r="N103" s="290" t="s">
        <v>517</v>
      </c>
      <c r="O103" s="290">
        <v>8</v>
      </c>
      <c r="P103" s="697">
        <v>8500000</v>
      </c>
      <c r="Q103" s="290" t="s">
        <v>517</v>
      </c>
      <c r="R103" s="517">
        <v>12</v>
      </c>
      <c r="S103" s="849">
        <v>9000000</v>
      </c>
      <c r="T103" s="290" t="s">
        <v>517</v>
      </c>
      <c r="U103" s="290">
        <v>20</v>
      </c>
      <c r="V103" s="291">
        <f t="shared" si="34"/>
        <v>25500000</v>
      </c>
      <c r="W103" s="66" t="s">
        <v>518</v>
      </c>
      <c r="X103" s="66" t="s">
        <v>519</v>
      </c>
    </row>
    <row r="104" spans="1:24" ht="129" customHeight="1">
      <c r="A104" s="10" t="s">
        <v>28</v>
      </c>
      <c r="B104" s="156" t="s">
        <v>73</v>
      </c>
      <c r="C104" s="83">
        <v>63</v>
      </c>
      <c r="D104" s="971" t="s">
        <v>74</v>
      </c>
      <c r="E104" s="62" t="s">
        <v>222</v>
      </c>
      <c r="F104" s="698" t="s">
        <v>228</v>
      </c>
      <c r="G104" s="299" t="s">
        <v>140</v>
      </c>
      <c r="H104" s="290" t="s">
        <v>233</v>
      </c>
      <c r="I104" s="301" t="s">
        <v>234</v>
      </c>
      <c r="J104" s="301">
        <v>2023</v>
      </c>
      <c r="K104" s="301">
        <v>2026</v>
      </c>
      <c r="L104" s="301">
        <v>3</v>
      </c>
      <c r="M104" s="699"/>
      <c r="N104" s="290" t="s">
        <v>143</v>
      </c>
      <c r="O104" s="518">
        <v>3</v>
      </c>
      <c r="P104" s="687"/>
      <c r="Q104" s="290" t="s">
        <v>144</v>
      </c>
      <c r="R104" s="518">
        <v>3</v>
      </c>
      <c r="S104" s="849"/>
      <c r="T104" s="290" t="s">
        <v>144</v>
      </c>
      <c r="U104" s="518">
        <v>9</v>
      </c>
      <c r="V104" s="291">
        <f t="shared" si="34"/>
        <v>0</v>
      </c>
      <c r="W104" s="66" t="s">
        <v>145</v>
      </c>
      <c r="X104" s="66"/>
    </row>
    <row r="105" spans="1:24" ht="89.1" customHeight="1">
      <c r="A105" s="10" t="s">
        <v>28</v>
      </c>
      <c r="B105" s="156" t="s">
        <v>73</v>
      </c>
      <c r="C105" s="82">
        <v>64</v>
      </c>
      <c r="D105" s="971" t="s">
        <v>74</v>
      </c>
      <c r="E105" s="62" t="s">
        <v>222</v>
      </c>
      <c r="F105" s="700" t="s">
        <v>232</v>
      </c>
      <c r="G105" s="299" t="s">
        <v>140</v>
      </c>
      <c r="H105" s="311" t="s">
        <v>229</v>
      </c>
      <c r="I105" s="305" t="s">
        <v>230</v>
      </c>
      <c r="J105" s="301">
        <v>2023</v>
      </c>
      <c r="K105" s="301">
        <v>2026</v>
      </c>
      <c r="L105" s="306">
        <v>1</v>
      </c>
      <c r="M105" s="701"/>
      <c r="N105" s="290" t="s">
        <v>144</v>
      </c>
      <c r="O105" s="306">
        <v>1</v>
      </c>
      <c r="P105" s="687">
        <v>0</v>
      </c>
      <c r="Q105" s="290" t="s">
        <v>144</v>
      </c>
      <c r="R105" s="518"/>
      <c r="S105" s="849">
        <v>0</v>
      </c>
      <c r="T105" s="290" t="s">
        <v>144</v>
      </c>
      <c r="U105" s="306">
        <v>1</v>
      </c>
      <c r="V105" s="291">
        <f t="shared" si="34"/>
        <v>0</v>
      </c>
      <c r="W105" s="66" t="s">
        <v>231</v>
      </c>
      <c r="X105" s="66" t="s">
        <v>319</v>
      </c>
    </row>
    <row r="106" spans="1:24" ht="116.1" customHeight="1">
      <c r="A106" s="10" t="s">
        <v>28</v>
      </c>
      <c r="B106" s="184" t="s">
        <v>220</v>
      </c>
      <c r="C106" s="47">
        <v>65</v>
      </c>
      <c r="D106" s="969" t="s">
        <v>91</v>
      </c>
      <c r="E106" s="62" t="s">
        <v>222</v>
      </c>
      <c r="F106" s="685" t="s">
        <v>594</v>
      </c>
      <c r="G106" s="23" t="s">
        <v>235</v>
      </c>
      <c r="H106" s="311" t="s">
        <v>477</v>
      </c>
      <c r="I106" s="308" t="s">
        <v>571</v>
      </c>
      <c r="J106" s="308">
        <v>2024</v>
      </c>
      <c r="K106" s="308">
        <v>2024</v>
      </c>
      <c r="L106" s="308" t="s">
        <v>478</v>
      </c>
      <c r="M106" s="687">
        <v>211722945</v>
      </c>
      <c r="N106" s="519" t="s">
        <v>479</v>
      </c>
      <c r="O106" s="519" t="s">
        <v>480</v>
      </c>
      <c r="P106" s="687">
        <v>0</v>
      </c>
      <c r="Q106" s="519" t="s">
        <v>479</v>
      </c>
      <c r="R106" s="519" t="s">
        <v>480</v>
      </c>
      <c r="S106" s="687">
        <v>0</v>
      </c>
      <c r="T106" s="290" t="s">
        <v>479</v>
      </c>
      <c r="U106" s="290">
        <v>1</v>
      </c>
      <c r="V106" s="291">
        <f t="shared" si="34"/>
        <v>211722945</v>
      </c>
      <c r="W106" s="66" t="s">
        <v>481</v>
      </c>
      <c r="X106" s="66" t="s">
        <v>572</v>
      </c>
    </row>
    <row r="107" spans="1:24" ht="128.1" customHeight="1">
      <c r="A107" s="10" t="s">
        <v>28</v>
      </c>
      <c r="B107" s="184" t="s">
        <v>220</v>
      </c>
      <c r="C107" s="47">
        <v>66</v>
      </c>
      <c r="D107" s="969" t="s">
        <v>91</v>
      </c>
      <c r="E107" s="62" t="s">
        <v>222</v>
      </c>
      <c r="F107" s="66" t="s">
        <v>695</v>
      </c>
      <c r="G107" s="1009" t="s">
        <v>55</v>
      </c>
      <c r="H107" s="703" t="s">
        <v>651</v>
      </c>
      <c r="I107" s="855" t="s">
        <v>693</v>
      </c>
      <c r="J107" s="856">
        <v>45658</v>
      </c>
      <c r="K107" s="856">
        <v>46022</v>
      </c>
      <c r="L107" s="855">
        <v>0</v>
      </c>
      <c r="M107" s="857">
        <f t="shared" ref="M107" si="36">3000000*L107</f>
        <v>0</v>
      </c>
      <c r="N107" s="855" t="s">
        <v>38</v>
      </c>
      <c r="O107" s="855">
        <v>1</v>
      </c>
      <c r="P107" s="857">
        <v>20000000</v>
      </c>
      <c r="Q107" s="855" t="s">
        <v>682</v>
      </c>
      <c r="R107" s="855">
        <v>0</v>
      </c>
      <c r="S107" s="858">
        <f t="shared" ref="S107" si="37">3000000*R107</f>
        <v>0</v>
      </c>
      <c r="T107" s="855" t="s">
        <v>38</v>
      </c>
      <c r="U107" s="859">
        <f t="shared" ref="U107" si="38">+L107+O107+R107</f>
        <v>1</v>
      </c>
      <c r="V107" s="860">
        <f>+M107+P107+S107</f>
        <v>20000000</v>
      </c>
      <c r="W107" s="861"/>
      <c r="X107" s="862" t="s">
        <v>683</v>
      </c>
    </row>
    <row r="108" spans="1:24" ht="86.1" customHeight="1">
      <c r="A108" s="10" t="s">
        <v>28</v>
      </c>
      <c r="B108" s="184" t="s">
        <v>220</v>
      </c>
      <c r="C108" s="47">
        <v>67</v>
      </c>
      <c r="D108" s="969" t="s">
        <v>91</v>
      </c>
      <c r="E108" s="62" t="s">
        <v>222</v>
      </c>
      <c r="F108" s="28" t="s">
        <v>237</v>
      </c>
      <c r="G108" s="1018" t="s">
        <v>711</v>
      </c>
      <c r="H108" s="1000" t="s">
        <v>238</v>
      </c>
      <c r="I108" s="66" t="s">
        <v>593</v>
      </c>
      <c r="J108" s="309">
        <v>45505</v>
      </c>
      <c r="K108" s="309">
        <v>46387</v>
      </c>
      <c r="L108" s="310">
        <v>0.3</v>
      </c>
      <c r="M108" s="739">
        <v>8000000000</v>
      </c>
      <c r="N108" s="290" t="s">
        <v>580</v>
      </c>
      <c r="O108" s="521">
        <v>0.7</v>
      </c>
      <c r="P108" s="739">
        <v>400000000</v>
      </c>
      <c r="Q108" s="290" t="s">
        <v>580</v>
      </c>
      <c r="R108" s="290"/>
      <c r="S108" s="687"/>
      <c r="T108" s="290"/>
      <c r="U108" s="524">
        <v>1</v>
      </c>
      <c r="V108" s="291">
        <f t="shared" si="34"/>
        <v>8400000000</v>
      </c>
      <c r="W108" s="66" t="s">
        <v>581</v>
      </c>
      <c r="X108" s="66" t="s">
        <v>582</v>
      </c>
    </row>
    <row r="109" spans="1:24" ht="117" customHeight="1">
      <c r="A109" s="10" t="s">
        <v>28</v>
      </c>
      <c r="B109" s="184" t="s">
        <v>220</v>
      </c>
      <c r="C109" s="49">
        <v>68</v>
      </c>
      <c r="D109" s="969" t="s">
        <v>91</v>
      </c>
      <c r="E109" s="62" t="s">
        <v>222</v>
      </c>
      <c r="F109" s="123" t="s">
        <v>595</v>
      </c>
      <c r="G109" s="23" t="s">
        <v>235</v>
      </c>
      <c r="H109" s="311" t="s">
        <v>573</v>
      </c>
      <c r="I109" s="311" t="s">
        <v>574</v>
      </c>
      <c r="J109" s="303">
        <v>2025</v>
      </c>
      <c r="K109" s="303">
        <v>2026</v>
      </c>
      <c r="L109" s="312" t="s">
        <v>38</v>
      </c>
      <c r="M109" s="802">
        <v>0</v>
      </c>
      <c r="N109" s="518" t="s">
        <v>38</v>
      </c>
      <c r="O109" s="524" t="s">
        <v>579</v>
      </c>
      <c r="P109" s="803">
        <v>1575000000</v>
      </c>
      <c r="Q109" s="290" t="s">
        <v>479</v>
      </c>
      <c r="R109" s="524" t="s">
        <v>575</v>
      </c>
      <c r="S109" s="803">
        <v>20925000000</v>
      </c>
      <c r="T109" s="290" t="s">
        <v>576</v>
      </c>
      <c r="U109" s="524" t="s">
        <v>575</v>
      </c>
      <c r="V109" s="291">
        <f t="shared" si="34"/>
        <v>22500000000</v>
      </c>
      <c r="W109" s="66" t="s">
        <v>481</v>
      </c>
      <c r="X109" s="303" t="s">
        <v>572</v>
      </c>
    </row>
    <row r="110" spans="1:24" ht="117" customHeight="1">
      <c r="A110" s="10" t="s">
        <v>28</v>
      </c>
      <c r="B110" s="184" t="s">
        <v>220</v>
      </c>
      <c r="C110" s="49">
        <v>69</v>
      </c>
      <c r="D110" s="972" t="s">
        <v>91</v>
      </c>
      <c r="E110" s="62" t="s">
        <v>222</v>
      </c>
      <c r="F110" s="198" t="s">
        <v>406</v>
      </c>
      <c r="G110" s="23" t="s">
        <v>93</v>
      </c>
      <c r="H110" s="66" t="s">
        <v>94</v>
      </c>
      <c r="I110" s="66" t="s">
        <v>95</v>
      </c>
      <c r="J110" s="309">
        <v>45383</v>
      </c>
      <c r="K110" s="309">
        <v>45657</v>
      </c>
      <c r="L110" s="303" t="s">
        <v>96</v>
      </c>
      <c r="M110" s="803">
        <v>200000000</v>
      </c>
      <c r="N110" s="518" t="s">
        <v>97</v>
      </c>
      <c r="O110" s="290" t="s">
        <v>98</v>
      </c>
      <c r="P110" s="803">
        <v>1000000000</v>
      </c>
      <c r="Q110" s="518" t="s">
        <v>97</v>
      </c>
      <c r="R110" s="290" t="s">
        <v>99</v>
      </c>
      <c r="S110" s="803">
        <v>1000000000</v>
      </c>
      <c r="T110" s="518" t="s">
        <v>97</v>
      </c>
      <c r="U110" s="290" t="s">
        <v>99</v>
      </c>
      <c r="V110" s="291">
        <f t="shared" si="34"/>
        <v>2200000000</v>
      </c>
      <c r="W110" s="66" t="s">
        <v>100</v>
      </c>
      <c r="X110" s="66" t="s">
        <v>101</v>
      </c>
    </row>
    <row r="111" spans="1:24" ht="117" customHeight="1">
      <c r="A111" s="10" t="s">
        <v>28</v>
      </c>
      <c r="B111" s="184" t="s">
        <v>220</v>
      </c>
      <c r="C111" s="49">
        <v>70</v>
      </c>
      <c r="D111" s="972" t="s">
        <v>91</v>
      </c>
      <c r="E111" s="62" t="s">
        <v>222</v>
      </c>
      <c r="F111" s="199" t="s">
        <v>587</v>
      </c>
      <c r="G111" s="23" t="s">
        <v>93</v>
      </c>
      <c r="H111" s="66" t="s">
        <v>588</v>
      </c>
      <c r="I111" s="66" t="s">
        <v>589</v>
      </c>
      <c r="J111" s="309">
        <v>45474</v>
      </c>
      <c r="K111" s="309">
        <v>46022</v>
      </c>
      <c r="L111" s="66" t="s">
        <v>590</v>
      </c>
      <c r="M111" s="803">
        <v>178350000</v>
      </c>
      <c r="N111" s="518" t="s">
        <v>97</v>
      </c>
      <c r="O111" s="524" t="s">
        <v>591</v>
      </c>
      <c r="P111" s="803">
        <v>178350000</v>
      </c>
      <c r="Q111" s="518" t="s">
        <v>97</v>
      </c>
      <c r="R111" s="290" t="s">
        <v>592</v>
      </c>
      <c r="S111" s="803">
        <v>178350000</v>
      </c>
      <c r="T111" s="518" t="s">
        <v>97</v>
      </c>
      <c r="U111" s="290" t="s">
        <v>592</v>
      </c>
      <c r="V111" s="291">
        <f t="shared" si="34"/>
        <v>535050000</v>
      </c>
      <c r="W111" s="66" t="s">
        <v>100</v>
      </c>
      <c r="X111" s="66" t="s">
        <v>101</v>
      </c>
    </row>
    <row r="112" spans="1:24" ht="129" customHeight="1">
      <c r="A112" s="128" t="s">
        <v>28</v>
      </c>
      <c r="B112" s="143" t="s">
        <v>167</v>
      </c>
      <c r="C112" s="49">
        <v>71</v>
      </c>
      <c r="D112" s="957" t="s">
        <v>23</v>
      </c>
      <c r="E112" s="127" t="s">
        <v>242</v>
      </c>
      <c r="F112" s="119" t="s">
        <v>243</v>
      </c>
      <c r="G112" s="12" t="s">
        <v>244</v>
      </c>
      <c r="H112" s="41" t="s">
        <v>245</v>
      </c>
      <c r="I112" s="17"/>
      <c r="J112" s="17"/>
      <c r="K112" s="17"/>
      <c r="L112" s="41" t="s">
        <v>246</v>
      </c>
      <c r="M112" s="704">
        <v>3852000000</v>
      </c>
      <c r="N112" s="375"/>
      <c r="O112" s="375"/>
      <c r="P112" s="705"/>
      <c r="Q112" s="375"/>
      <c r="R112" s="375"/>
      <c r="S112" s="805"/>
      <c r="T112" s="375"/>
      <c r="U112" s="375"/>
      <c r="V112" s="372">
        <f t="shared" si="34"/>
        <v>3852000000</v>
      </c>
      <c r="W112" s="41"/>
      <c r="X112" s="41"/>
    </row>
    <row r="113" spans="1:24" ht="129" customHeight="1">
      <c r="A113" s="128" t="s">
        <v>28</v>
      </c>
      <c r="B113" s="143" t="s">
        <v>167</v>
      </c>
      <c r="C113" s="49">
        <v>71</v>
      </c>
      <c r="D113" s="957" t="s">
        <v>23</v>
      </c>
      <c r="E113" s="127" t="s">
        <v>242</v>
      </c>
      <c r="F113" s="119" t="s">
        <v>243</v>
      </c>
      <c r="G113" s="125" t="s">
        <v>520</v>
      </c>
      <c r="H113" s="41" t="s">
        <v>436</v>
      </c>
      <c r="I113" s="17"/>
      <c r="J113" s="17"/>
      <c r="K113" s="17"/>
      <c r="L113" s="41" t="s">
        <v>437</v>
      </c>
      <c r="M113" s="704">
        <v>5150000000</v>
      </c>
      <c r="N113" s="756" t="s">
        <v>677</v>
      </c>
      <c r="O113" s="41" t="s">
        <v>437</v>
      </c>
      <c r="P113" s="706">
        <v>2000000000</v>
      </c>
      <c r="Q113" s="704" t="s">
        <v>676</v>
      </c>
      <c r="R113" s="41" t="s">
        <v>437</v>
      </c>
      <c r="S113" s="805">
        <v>2000000000</v>
      </c>
      <c r="T113" s="704" t="s">
        <v>676</v>
      </c>
      <c r="U113" s="375"/>
      <c r="V113" s="372">
        <f t="shared" si="34"/>
        <v>9150000000</v>
      </c>
      <c r="W113" s="41" t="s">
        <v>438</v>
      </c>
      <c r="X113" s="41" t="s">
        <v>521</v>
      </c>
    </row>
    <row r="114" spans="1:24" ht="90.95" customHeight="1">
      <c r="A114" s="10" t="s">
        <v>28</v>
      </c>
      <c r="B114" s="143" t="s">
        <v>167</v>
      </c>
      <c r="C114" s="49">
        <v>72</v>
      </c>
      <c r="D114" s="957" t="s">
        <v>23</v>
      </c>
      <c r="E114" s="127" t="s">
        <v>242</v>
      </c>
      <c r="F114" s="119" t="s">
        <v>247</v>
      </c>
      <c r="G114" s="125" t="s">
        <v>184</v>
      </c>
      <c r="H114" s="41" t="s">
        <v>207</v>
      </c>
      <c r="I114" s="17"/>
      <c r="J114" s="17"/>
      <c r="K114" s="17"/>
      <c r="L114" s="374">
        <v>2</v>
      </c>
      <c r="M114" s="704">
        <v>15000000</v>
      </c>
      <c r="N114" s="375" t="s">
        <v>120</v>
      </c>
      <c r="O114" s="375">
        <v>3</v>
      </c>
      <c r="P114" s="707">
        <v>15000000</v>
      </c>
      <c r="Q114" s="375" t="s">
        <v>120</v>
      </c>
      <c r="R114" s="375">
        <v>4</v>
      </c>
      <c r="S114" s="704">
        <v>15000000</v>
      </c>
      <c r="T114" s="375" t="s">
        <v>120</v>
      </c>
      <c r="U114" s="375">
        <v>9</v>
      </c>
      <c r="V114" s="372">
        <f t="shared" si="34"/>
        <v>45000000</v>
      </c>
      <c r="W114" s="375" t="s">
        <v>532</v>
      </c>
      <c r="X114" s="375" t="s">
        <v>533</v>
      </c>
    </row>
    <row r="115" spans="1:24" ht="90.95" customHeight="1">
      <c r="A115" s="10" t="s">
        <v>28</v>
      </c>
      <c r="B115" s="143" t="s">
        <v>167</v>
      </c>
      <c r="C115" s="49">
        <v>72</v>
      </c>
      <c r="D115" s="957" t="s">
        <v>23</v>
      </c>
      <c r="E115" s="132" t="s">
        <v>242</v>
      </c>
      <c r="F115" s="119" t="s">
        <v>247</v>
      </c>
      <c r="G115" s="1019" t="s">
        <v>711</v>
      </c>
      <c r="H115" s="1001" t="s">
        <v>453</v>
      </c>
      <c r="I115" s="17"/>
      <c r="J115" s="381">
        <v>45658</v>
      </c>
      <c r="K115" s="381">
        <v>46387</v>
      </c>
      <c r="L115" s="17"/>
      <c r="M115" s="704">
        <v>0</v>
      </c>
      <c r="N115" s="375"/>
      <c r="O115" s="375">
        <v>1</v>
      </c>
      <c r="P115" s="705">
        <v>18300000</v>
      </c>
      <c r="Q115" s="375"/>
      <c r="R115" s="375">
        <v>1</v>
      </c>
      <c r="S115" s="805">
        <v>18300000</v>
      </c>
      <c r="T115" s="375"/>
      <c r="U115" s="375">
        <v>2</v>
      </c>
      <c r="V115" s="372">
        <f t="shared" si="34"/>
        <v>36600000</v>
      </c>
      <c r="W115" s="41" t="s">
        <v>624</v>
      </c>
      <c r="X115" s="41" t="s">
        <v>625</v>
      </c>
    </row>
    <row r="116" spans="1:24" ht="90.95" customHeight="1">
      <c r="A116" s="10" t="s">
        <v>28</v>
      </c>
      <c r="B116" s="143" t="s">
        <v>167</v>
      </c>
      <c r="C116" s="49">
        <v>73</v>
      </c>
      <c r="D116" s="957" t="s">
        <v>23</v>
      </c>
      <c r="E116" s="132" t="s">
        <v>242</v>
      </c>
      <c r="F116" s="99" t="s">
        <v>376</v>
      </c>
      <c r="G116" s="411" t="s">
        <v>377</v>
      </c>
      <c r="H116" s="41" t="s">
        <v>559</v>
      </c>
      <c r="I116" s="17" t="s">
        <v>560</v>
      </c>
      <c r="J116" s="376">
        <v>45566</v>
      </c>
      <c r="K116" s="376">
        <v>45992</v>
      </c>
      <c r="L116" s="377">
        <v>0.73299999999999998</v>
      </c>
      <c r="M116" s="708">
        <v>41000000</v>
      </c>
      <c r="N116" s="375" t="s">
        <v>561</v>
      </c>
      <c r="O116" s="530">
        <v>1</v>
      </c>
      <c r="P116" s="708">
        <v>164000000</v>
      </c>
      <c r="Q116" s="375" t="s">
        <v>561</v>
      </c>
      <c r="R116" s="375"/>
      <c r="S116" s="709"/>
      <c r="T116" s="375"/>
      <c r="U116" s="375"/>
      <c r="V116" s="372">
        <f t="shared" si="34"/>
        <v>205000000</v>
      </c>
      <c r="W116" s="41" t="s">
        <v>562</v>
      </c>
      <c r="X116" s="41" t="s">
        <v>563</v>
      </c>
    </row>
    <row r="117" spans="1:24" ht="90.95" customHeight="1">
      <c r="A117" s="10" t="s">
        <v>28</v>
      </c>
      <c r="B117" s="143" t="s">
        <v>167</v>
      </c>
      <c r="C117" s="50">
        <v>74</v>
      </c>
      <c r="D117" s="957" t="s">
        <v>23</v>
      </c>
      <c r="E117" s="132" t="s">
        <v>242</v>
      </c>
      <c r="F117" s="99" t="s">
        <v>335</v>
      </c>
      <c r="G117" s="378" t="s">
        <v>126</v>
      </c>
      <c r="H117" s="41" t="s">
        <v>336</v>
      </c>
      <c r="I117" s="17"/>
      <c r="J117" s="17"/>
      <c r="K117" s="17"/>
      <c r="L117" s="17">
        <v>1</v>
      </c>
      <c r="M117" s="704">
        <v>473800000</v>
      </c>
      <c r="N117" s="531"/>
      <c r="O117" s="375" t="s">
        <v>359</v>
      </c>
      <c r="P117" s="709">
        <f t="shared" ref="P117" si="39">M117*1.06</f>
        <v>502228000</v>
      </c>
      <c r="Q117" s="375"/>
      <c r="R117" s="375" t="s">
        <v>359</v>
      </c>
      <c r="S117" s="811">
        <f t="shared" ref="S117" si="40">P117*1.03</f>
        <v>517294840</v>
      </c>
      <c r="T117" s="375"/>
      <c r="U117" s="375"/>
      <c r="V117" s="372">
        <f t="shared" si="34"/>
        <v>1493322840</v>
      </c>
      <c r="W117" s="41" t="s">
        <v>363</v>
      </c>
      <c r="X117" s="41" t="s">
        <v>364</v>
      </c>
    </row>
    <row r="118" spans="1:24" ht="114" customHeight="1">
      <c r="A118" s="46" t="s">
        <v>65</v>
      </c>
      <c r="B118" s="143" t="s">
        <v>59</v>
      </c>
      <c r="C118" s="47">
        <v>75</v>
      </c>
      <c r="D118" s="958" t="s">
        <v>60</v>
      </c>
      <c r="E118" s="12" t="s">
        <v>242</v>
      </c>
      <c r="F118" s="710" t="s">
        <v>248</v>
      </c>
      <c r="G118" s="132" t="s">
        <v>62</v>
      </c>
      <c r="H118" s="41" t="s">
        <v>249</v>
      </c>
      <c r="I118" s="17" t="s">
        <v>249</v>
      </c>
      <c r="J118" s="381">
        <v>45444</v>
      </c>
      <c r="K118" s="381">
        <v>45657</v>
      </c>
      <c r="L118" s="382">
        <v>0.75</v>
      </c>
      <c r="M118" s="804">
        <v>119757242</v>
      </c>
      <c r="N118" s="375" t="s">
        <v>408</v>
      </c>
      <c r="O118" s="532">
        <v>0.8</v>
      </c>
      <c r="P118" s="831">
        <v>119757242</v>
      </c>
      <c r="Q118" s="375" t="s">
        <v>408</v>
      </c>
      <c r="R118" s="532">
        <v>0.85</v>
      </c>
      <c r="S118" s="804">
        <v>119757242</v>
      </c>
      <c r="T118" s="375" t="s">
        <v>408</v>
      </c>
      <c r="U118" s="533">
        <v>0.85</v>
      </c>
      <c r="V118" s="372">
        <f t="shared" si="34"/>
        <v>359271726</v>
      </c>
      <c r="W118" s="41" t="s">
        <v>422</v>
      </c>
      <c r="X118" s="385" t="s">
        <v>423</v>
      </c>
    </row>
    <row r="119" spans="1:24" ht="182.1" customHeight="1">
      <c r="A119" s="46" t="s">
        <v>28</v>
      </c>
      <c r="B119" s="143" t="s">
        <v>59</v>
      </c>
      <c r="C119" s="47">
        <v>76</v>
      </c>
      <c r="D119" s="958" t="s">
        <v>60</v>
      </c>
      <c r="E119" s="12" t="s">
        <v>242</v>
      </c>
      <c r="F119" s="711" t="s">
        <v>250</v>
      </c>
      <c r="G119" s="125" t="s">
        <v>62</v>
      </c>
      <c r="H119" s="41" t="s">
        <v>418</v>
      </c>
      <c r="I119" s="385" t="s">
        <v>419</v>
      </c>
      <c r="J119" s="381">
        <v>45444</v>
      </c>
      <c r="K119" s="381">
        <v>45657</v>
      </c>
      <c r="L119" s="385">
        <v>1</v>
      </c>
      <c r="M119" s="805">
        <v>90000000</v>
      </c>
      <c r="N119" s="375" t="s">
        <v>408</v>
      </c>
      <c r="O119" s="534">
        <v>0</v>
      </c>
      <c r="P119" s="716">
        <v>0</v>
      </c>
      <c r="Q119" s="534">
        <v>0</v>
      </c>
      <c r="R119" s="534">
        <v>0</v>
      </c>
      <c r="S119" s="808">
        <v>0</v>
      </c>
      <c r="T119" s="534">
        <v>0</v>
      </c>
      <c r="U119" s="534">
        <v>0</v>
      </c>
      <c r="V119" s="372">
        <f t="shared" si="34"/>
        <v>90000000</v>
      </c>
      <c r="W119" s="41" t="s">
        <v>420</v>
      </c>
      <c r="X119" s="41" t="s">
        <v>421</v>
      </c>
    </row>
    <row r="120" spans="1:24" ht="144.94999999999999" customHeight="1" thickBot="1">
      <c r="A120" s="46" t="s">
        <v>28</v>
      </c>
      <c r="B120" s="143" t="s">
        <v>59</v>
      </c>
      <c r="C120" s="47">
        <v>77</v>
      </c>
      <c r="D120" s="958" t="s">
        <v>60</v>
      </c>
      <c r="E120" s="12" t="s">
        <v>242</v>
      </c>
      <c r="F120" s="710" t="s">
        <v>578</v>
      </c>
      <c r="G120" s="1019" t="s">
        <v>711</v>
      </c>
      <c r="H120" s="1001" t="s">
        <v>614</v>
      </c>
      <c r="I120" s="41" t="s">
        <v>615</v>
      </c>
      <c r="J120" s="409">
        <v>45658</v>
      </c>
      <c r="K120" s="409">
        <v>45992</v>
      </c>
      <c r="L120" s="576">
        <v>0</v>
      </c>
      <c r="M120" s="806">
        <v>0</v>
      </c>
      <c r="N120" s="385"/>
      <c r="O120" s="385">
        <v>2</v>
      </c>
      <c r="P120" s="812">
        <v>500000000</v>
      </c>
      <c r="Q120" s="41" t="s">
        <v>442</v>
      </c>
      <c r="R120" s="385">
        <v>2</v>
      </c>
      <c r="S120" s="812">
        <v>500000000</v>
      </c>
      <c r="T120" s="41" t="s">
        <v>442</v>
      </c>
      <c r="U120" s="385">
        <v>4</v>
      </c>
      <c r="V120" s="712">
        <v>1000000000</v>
      </c>
      <c r="W120" s="41" t="s">
        <v>616</v>
      </c>
      <c r="X120" s="385"/>
    </row>
    <row r="121" spans="1:24" ht="89.1" customHeight="1" thickBot="1">
      <c r="A121" s="46" t="s">
        <v>65</v>
      </c>
      <c r="B121" s="143" t="s">
        <v>67</v>
      </c>
      <c r="C121" s="47">
        <v>78</v>
      </c>
      <c r="D121" s="959" t="s">
        <v>68</v>
      </c>
      <c r="E121" s="12" t="s">
        <v>242</v>
      </c>
      <c r="F121" s="16" t="s">
        <v>345</v>
      </c>
      <c r="G121" s="12" t="s">
        <v>72</v>
      </c>
      <c r="H121" s="388" t="s">
        <v>346</v>
      </c>
      <c r="I121" s="388" t="s">
        <v>347</v>
      </c>
      <c r="J121" s="389">
        <v>45536</v>
      </c>
      <c r="K121" s="389">
        <v>45657</v>
      </c>
      <c r="L121" s="388" t="s">
        <v>348</v>
      </c>
      <c r="M121" s="805">
        <v>198473221</v>
      </c>
      <c r="N121" s="375" t="s">
        <v>120</v>
      </c>
      <c r="O121" s="375" t="s">
        <v>348</v>
      </c>
      <c r="P121" s="716">
        <f t="shared" ref="P121:P123" si="41">M121*1.036</f>
        <v>205618256.956</v>
      </c>
      <c r="Q121" s="534" t="s">
        <v>120</v>
      </c>
      <c r="R121" s="375" t="s">
        <v>348</v>
      </c>
      <c r="S121" s="808">
        <f t="shared" ref="S121:S123" si="42">P121*1.03</f>
        <v>211786804.66468</v>
      </c>
      <c r="T121" s="534" t="s">
        <v>120</v>
      </c>
      <c r="U121" s="375" t="s">
        <v>348</v>
      </c>
      <c r="V121" s="372">
        <f t="shared" si="34"/>
        <v>615878282.62067997</v>
      </c>
      <c r="W121" s="390" t="s">
        <v>343</v>
      </c>
      <c r="X121" s="391" t="s">
        <v>344</v>
      </c>
    </row>
    <row r="122" spans="1:24" ht="89.1" customHeight="1" thickBot="1">
      <c r="A122" s="46" t="s">
        <v>65</v>
      </c>
      <c r="B122" s="143" t="s">
        <v>67</v>
      </c>
      <c r="C122" s="47">
        <v>79</v>
      </c>
      <c r="D122" s="959" t="s">
        <v>68</v>
      </c>
      <c r="E122" s="12" t="s">
        <v>242</v>
      </c>
      <c r="F122" s="38" t="s">
        <v>349</v>
      </c>
      <c r="G122" s="12" t="s">
        <v>72</v>
      </c>
      <c r="H122" s="388" t="s">
        <v>346</v>
      </c>
      <c r="I122" s="388" t="s">
        <v>347</v>
      </c>
      <c r="J122" s="389">
        <v>45536</v>
      </c>
      <c r="K122" s="389">
        <v>45657</v>
      </c>
      <c r="L122" s="388" t="s">
        <v>348</v>
      </c>
      <c r="M122" s="805">
        <f>20205120+356756400</f>
        <v>376961520</v>
      </c>
      <c r="N122" s="375" t="s">
        <v>342</v>
      </c>
      <c r="O122" s="375" t="s">
        <v>348</v>
      </c>
      <c r="P122" s="808">
        <f t="shared" si="41"/>
        <v>390532134.72000003</v>
      </c>
      <c r="Q122" s="535" t="s">
        <v>342</v>
      </c>
      <c r="R122" s="375" t="s">
        <v>348</v>
      </c>
      <c r="S122" s="808">
        <f t="shared" si="42"/>
        <v>402248098.76160002</v>
      </c>
      <c r="T122" s="535" t="s">
        <v>342</v>
      </c>
      <c r="U122" s="375" t="s">
        <v>348</v>
      </c>
      <c r="V122" s="372">
        <f t="shared" si="34"/>
        <v>1169741753.4816</v>
      </c>
      <c r="W122" s="390" t="s">
        <v>343</v>
      </c>
      <c r="X122" s="391" t="s">
        <v>344</v>
      </c>
    </row>
    <row r="123" spans="1:24" ht="89.1" customHeight="1" thickBot="1">
      <c r="A123" s="46" t="s">
        <v>65</v>
      </c>
      <c r="B123" s="143" t="s">
        <v>67</v>
      </c>
      <c r="C123" s="47">
        <v>80</v>
      </c>
      <c r="D123" s="959" t="s">
        <v>68</v>
      </c>
      <c r="E123" s="12" t="s">
        <v>242</v>
      </c>
      <c r="F123" s="713" t="s">
        <v>350</v>
      </c>
      <c r="G123" s="12" t="s">
        <v>72</v>
      </c>
      <c r="H123" s="392" t="s">
        <v>351</v>
      </c>
      <c r="I123" s="392" t="s">
        <v>352</v>
      </c>
      <c r="J123" s="393">
        <v>45536</v>
      </c>
      <c r="K123" s="393">
        <v>45657</v>
      </c>
      <c r="L123" s="394" t="s">
        <v>353</v>
      </c>
      <c r="M123" s="807">
        <f>390879199+1395587833</f>
        <v>1786467032</v>
      </c>
      <c r="N123" s="536" t="s">
        <v>342</v>
      </c>
      <c r="O123" s="537" t="s">
        <v>353</v>
      </c>
      <c r="P123" s="832">
        <f t="shared" si="41"/>
        <v>1850779845.152</v>
      </c>
      <c r="Q123" s="536" t="s">
        <v>342</v>
      </c>
      <c r="R123" s="537" t="s">
        <v>353</v>
      </c>
      <c r="S123" s="851">
        <f t="shared" si="42"/>
        <v>1906303240.5065601</v>
      </c>
      <c r="T123" s="536" t="s">
        <v>342</v>
      </c>
      <c r="U123" s="537" t="s">
        <v>353</v>
      </c>
      <c r="V123" s="372">
        <f t="shared" si="34"/>
        <v>5543550117.6585598</v>
      </c>
      <c r="W123" s="390" t="s">
        <v>343</v>
      </c>
      <c r="X123" s="391" t="s">
        <v>344</v>
      </c>
    </row>
    <row r="124" spans="1:24" ht="132" customHeight="1">
      <c r="A124" s="46" t="s">
        <v>65</v>
      </c>
      <c r="B124" s="143" t="s">
        <v>67</v>
      </c>
      <c r="C124" s="47">
        <v>81</v>
      </c>
      <c r="D124" s="959" t="s">
        <v>68</v>
      </c>
      <c r="E124" s="12" t="s">
        <v>242</v>
      </c>
      <c r="F124" s="710" t="s">
        <v>706</v>
      </c>
      <c r="G124" s="12" t="s">
        <v>251</v>
      </c>
      <c r="H124" s="41" t="s">
        <v>707</v>
      </c>
      <c r="I124" s="41" t="s">
        <v>708</v>
      </c>
      <c r="J124" s="431">
        <v>45292</v>
      </c>
      <c r="K124" s="431">
        <v>46387</v>
      </c>
      <c r="L124" s="385">
        <v>3</v>
      </c>
      <c r="M124" s="978">
        <v>17526564</v>
      </c>
      <c r="N124" s="41" t="s">
        <v>709</v>
      </c>
      <c r="O124" s="385">
        <v>3</v>
      </c>
      <c r="P124" s="979">
        <f>M124*1.051</f>
        <v>18420418.763999999</v>
      </c>
      <c r="Q124" s="41" t="s">
        <v>709</v>
      </c>
      <c r="R124" s="385">
        <v>3</v>
      </c>
      <c r="S124" s="979">
        <f>P124*1.051</f>
        <v>19359860.120963998</v>
      </c>
      <c r="T124" s="41" t="s">
        <v>709</v>
      </c>
      <c r="U124" s="385">
        <v>9</v>
      </c>
      <c r="V124" s="982">
        <f>S124+P124+M124</f>
        <v>55306842.884963997</v>
      </c>
      <c r="W124" s="41" t="s">
        <v>252</v>
      </c>
      <c r="X124" s="717" t="s">
        <v>710</v>
      </c>
    </row>
    <row r="125" spans="1:24" ht="171.95" customHeight="1">
      <c r="A125" s="46" t="s">
        <v>21</v>
      </c>
      <c r="B125" s="143" t="s">
        <v>73</v>
      </c>
      <c r="C125" s="47">
        <v>82</v>
      </c>
      <c r="D125" s="965" t="s">
        <v>74</v>
      </c>
      <c r="E125" s="12" t="s">
        <v>242</v>
      </c>
      <c r="F125" s="16" t="s">
        <v>253</v>
      </c>
      <c r="G125" s="21" t="s">
        <v>76</v>
      </c>
      <c r="H125" s="41" t="s">
        <v>254</v>
      </c>
      <c r="I125" s="382"/>
      <c r="J125" s="381">
        <v>45323</v>
      </c>
      <c r="K125" s="398">
        <v>46387</v>
      </c>
      <c r="L125" s="382" t="s">
        <v>255</v>
      </c>
      <c r="M125" s="714">
        <v>82855773</v>
      </c>
      <c r="N125" s="375" t="s">
        <v>78</v>
      </c>
      <c r="O125" s="533" t="s">
        <v>255</v>
      </c>
      <c r="P125" s="705">
        <v>82855773</v>
      </c>
      <c r="Q125" s="375" t="s">
        <v>78</v>
      </c>
      <c r="R125" s="533" t="s">
        <v>255</v>
      </c>
      <c r="S125" s="705">
        <v>82855773</v>
      </c>
      <c r="T125" s="375" t="s">
        <v>78</v>
      </c>
      <c r="U125" s="539">
        <v>1</v>
      </c>
      <c r="V125" s="372">
        <f t="shared" si="34"/>
        <v>248567319</v>
      </c>
      <c r="W125" s="399" t="s">
        <v>79</v>
      </c>
      <c r="X125" s="399" t="s">
        <v>80</v>
      </c>
    </row>
    <row r="126" spans="1:24" ht="167.1" customHeight="1">
      <c r="A126" s="46" t="s">
        <v>21</v>
      </c>
      <c r="B126" s="143" t="s">
        <v>73</v>
      </c>
      <c r="C126" s="47">
        <v>83</v>
      </c>
      <c r="D126" s="965" t="s">
        <v>74</v>
      </c>
      <c r="E126" s="12" t="s">
        <v>242</v>
      </c>
      <c r="F126" s="715" t="s">
        <v>256</v>
      </c>
      <c r="G126" s="1010" t="s">
        <v>76</v>
      </c>
      <c r="H126" s="41" t="s">
        <v>257</v>
      </c>
      <c r="I126" s="382"/>
      <c r="J126" s="381">
        <v>45443</v>
      </c>
      <c r="K126" s="398">
        <v>46387</v>
      </c>
      <c r="L126" s="382">
        <v>1</v>
      </c>
      <c r="M126" s="705">
        <v>1350000000</v>
      </c>
      <c r="N126" s="375" t="s">
        <v>258</v>
      </c>
      <c r="O126" s="539">
        <v>1</v>
      </c>
      <c r="P126" s="716">
        <f>3046187669+612000000</f>
        <v>3658187669</v>
      </c>
      <c r="Q126" s="375" t="s">
        <v>547</v>
      </c>
      <c r="R126" s="539">
        <v>1</v>
      </c>
      <c r="S126" s="716">
        <f>3137573300+648000000</f>
        <v>3785573300</v>
      </c>
      <c r="T126" s="375" t="s">
        <v>259</v>
      </c>
      <c r="U126" s="540">
        <v>1</v>
      </c>
      <c r="V126" s="372">
        <f t="shared" si="34"/>
        <v>8793760969</v>
      </c>
      <c r="W126" s="400" t="s">
        <v>87</v>
      </c>
      <c r="X126" s="400" t="s">
        <v>88</v>
      </c>
    </row>
    <row r="127" spans="1:24" ht="66" customHeight="1">
      <c r="A127" s="46" t="s">
        <v>81</v>
      </c>
      <c r="B127" s="143" t="s">
        <v>73</v>
      </c>
      <c r="C127" s="47">
        <f t="shared" ref="C127:C128" si="43">1+C126</f>
        <v>84</v>
      </c>
      <c r="D127" s="965" t="s">
        <v>74</v>
      </c>
      <c r="E127" s="12" t="s">
        <v>242</v>
      </c>
      <c r="F127" s="717" t="s">
        <v>260</v>
      </c>
      <c r="G127" s="1019" t="s">
        <v>711</v>
      </c>
      <c r="H127" s="1002" t="s">
        <v>557</v>
      </c>
      <c r="I127" s="17"/>
      <c r="J127" s="376">
        <v>45658</v>
      </c>
      <c r="K127" s="376">
        <v>45992</v>
      </c>
      <c r="L127" s="17">
        <v>1</v>
      </c>
      <c r="M127" s="708">
        <v>73200000</v>
      </c>
      <c r="N127" s="534"/>
      <c r="O127" s="534">
        <v>1</v>
      </c>
      <c r="P127" s="708">
        <v>73200000</v>
      </c>
      <c r="Q127" s="534"/>
      <c r="R127" s="534">
        <v>1</v>
      </c>
      <c r="S127" s="708">
        <v>73200000</v>
      </c>
      <c r="T127" s="534"/>
      <c r="U127" s="534">
        <v>1</v>
      </c>
      <c r="V127" s="372">
        <f t="shared" si="34"/>
        <v>219600000</v>
      </c>
      <c r="W127" s="41" t="s">
        <v>548</v>
      </c>
      <c r="X127" s="385"/>
    </row>
    <row r="128" spans="1:24" ht="101.1" customHeight="1">
      <c r="A128" s="46" t="s">
        <v>28</v>
      </c>
      <c r="B128" s="143" t="s">
        <v>73</v>
      </c>
      <c r="C128" s="47">
        <f t="shared" si="43"/>
        <v>85</v>
      </c>
      <c r="D128" s="965" t="s">
        <v>74</v>
      </c>
      <c r="E128" s="12" t="s">
        <v>242</v>
      </c>
      <c r="F128" s="715" t="s">
        <v>261</v>
      </c>
      <c r="G128" s="21" t="s">
        <v>140</v>
      </c>
      <c r="H128" s="930" t="s">
        <v>262</v>
      </c>
      <c r="I128" s="403" t="s">
        <v>263</v>
      </c>
      <c r="J128" s="404">
        <v>2023</v>
      </c>
      <c r="K128" s="404">
        <v>2026</v>
      </c>
      <c r="L128" s="405">
        <v>1</v>
      </c>
      <c r="M128" s="718"/>
      <c r="N128" s="375" t="s">
        <v>144</v>
      </c>
      <c r="O128" s="405">
        <v>1</v>
      </c>
      <c r="P128" s="705"/>
      <c r="Q128" s="375" t="s">
        <v>144</v>
      </c>
      <c r="R128" s="534"/>
      <c r="S128" s="805"/>
      <c r="T128" s="375" t="s">
        <v>144</v>
      </c>
      <c r="U128" s="405">
        <v>1</v>
      </c>
      <c r="V128" s="372">
        <f t="shared" si="34"/>
        <v>0</v>
      </c>
      <c r="W128" s="41" t="s">
        <v>264</v>
      </c>
      <c r="X128" s="41" t="s">
        <v>265</v>
      </c>
    </row>
    <row r="129" spans="1:24" ht="120.95" customHeight="1">
      <c r="A129" s="10" t="s">
        <v>81</v>
      </c>
      <c r="B129" s="146" t="s">
        <v>73</v>
      </c>
      <c r="C129" s="47">
        <v>86</v>
      </c>
      <c r="D129" s="961" t="s">
        <v>74</v>
      </c>
      <c r="E129" s="12" t="s">
        <v>242</v>
      </c>
      <c r="F129" s="715" t="s">
        <v>310</v>
      </c>
      <c r="G129" s="21" t="s">
        <v>140</v>
      </c>
      <c r="H129" s="375" t="s">
        <v>311</v>
      </c>
      <c r="I129" s="432"/>
      <c r="J129" s="404">
        <v>2023</v>
      </c>
      <c r="K129" s="404">
        <v>2026</v>
      </c>
      <c r="L129" s="432" t="s">
        <v>311</v>
      </c>
      <c r="M129" s="718"/>
      <c r="N129" s="375" t="s">
        <v>143</v>
      </c>
      <c r="O129" s="534"/>
      <c r="P129" s="705"/>
      <c r="Q129" s="375" t="s">
        <v>144</v>
      </c>
      <c r="R129" s="534"/>
      <c r="S129" s="805"/>
      <c r="T129" s="375" t="s">
        <v>144</v>
      </c>
      <c r="U129" s="534"/>
      <c r="V129" s="372">
        <f t="shared" si="34"/>
        <v>0</v>
      </c>
      <c r="W129" s="385"/>
      <c r="X129" s="385"/>
    </row>
    <row r="130" spans="1:24" ht="101.1" customHeight="1">
      <c r="A130" s="10" t="s">
        <v>65</v>
      </c>
      <c r="B130" s="144" t="s">
        <v>90</v>
      </c>
      <c r="C130" s="47">
        <v>87</v>
      </c>
      <c r="D130" s="973" t="s">
        <v>91</v>
      </c>
      <c r="E130" s="12" t="s">
        <v>242</v>
      </c>
      <c r="F130" s="158" t="s">
        <v>266</v>
      </c>
      <c r="G130" s="125" t="s">
        <v>520</v>
      </c>
      <c r="H130" s="41" t="s">
        <v>267</v>
      </c>
      <c r="I130" s="17"/>
      <c r="J130" s="17" t="s">
        <v>268</v>
      </c>
      <c r="K130" s="17" t="s">
        <v>269</v>
      </c>
      <c r="L130" s="17" t="s">
        <v>270</v>
      </c>
      <c r="M130" s="808">
        <v>120000000</v>
      </c>
      <c r="N130" s="757" t="s">
        <v>678</v>
      </c>
      <c r="O130" s="374" t="s">
        <v>270</v>
      </c>
      <c r="P130" s="716">
        <v>120000000</v>
      </c>
      <c r="Q130" s="375" t="s">
        <v>679</v>
      </c>
      <c r="R130" s="374" t="s">
        <v>270</v>
      </c>
      <c r="S130" s="808">
        <v>120000000</v>
      </c>
      <c r="T130" s="375" t="s">
        <v>676</v>
      </c>
      <c r="U130" s="758"/>
      <c r="V130" s="372">
        <f t="shared" si="34"/>
        <v>360000000</v>
      </c>
      <c r="W130" s="41" t="s">
        <v>271</v>
      </c>
      <c r="X130" s="41" t="s">
        <v>272</v>
      </c>
    </row>
    <row r="131" spans="1:24" ht="134.1" customHeight="1">
      <c r="A131" s="128" t="s">
        <v>21</v>
      </c>
      <c r="B131" s="144" t="s">
        <v>90</v>
      </c>
      <c r="C131" s="49">
        <v>88</v>
      </c>
      <c r="D131" s="973" t="s">
        <v>91</v>
      </c>
      <c r="E131" s="125" t="s">
        <v>242</v>
      </c>
      <c r="F131" s="159" t="s">
        <v>424</v>
      </c>
      <c r="G131" s="407" t="s">
        <v>425</v>
      </c>
      <c r="H131" s="408" t="s">
        <v>426</v>
      </c>
      <c r="I131" s="385" t="s">
        <v>427</v>
      </c>
      <c r="J131" s="409">
        <v>45505</v>
      </c>
      <c r="K131" s="409">
        <v>46387</v>
      </c>
      <c r="L131" s="410" t="s">
        <v>210</v>
      </c>
      <c r="M131" s="808">
        <v>7200000</v>
      </c>
      <c r="N131" s="541" t="s">
        <v>408</v>
      </c>
      <c r="O131" s="542" t="s">
        <v>210</v>
      </c>
      <c r="P131" s="716">
        <f>7200000*1.05</f>
        <v>7560000</v>
      </c>
      <c r="Q131" s="541" t="s">
        <v>408</v>
      </c>
      <c r="R131" s="542" t="s">
        <v>210</v>
      </c>
      <c r="S131" s="808">
        <f>+P131*1.05</f>
        <v>7938000</v>
      </c>
      <c r="T131" s="541" t="s">
        <v>408</v>
      </c>
      <c r="U131" s="542" t="s">
        <v>210</v>
      </c>
      <c r="V131" s="372">
        <f t="shared" si="34"/>
        <v>22698000</v>
      </c>
      <c r="W131" s="38" t="s">
        <v>425</v>
      </c>
      <c r="X131" s="410" t="s">
        <v>428</v>
      </c>
    </row>
    <row r="132" spans="1:24" ht="134.1" customHeight="1">
      <c r="A132" s="128" t="s">
        <v>21</v>
      </c>
      <c r="B132" s="144" t="s">
        <v>90</v>
      </c>
      <c r="C132" s="49">
        <v>88</v>
      </c>
      <c r="D132" s="973" t="s">
        <v>91</v>
      </c>
      <c r="E132" s="125" t="s">
        <v>242</v>
      </c>
      <c r="F132" s="159" t="s">
        <v>424</v>
      </c>
      <c r="G132" s="407" t="s">
        <v>425</v>
      </c>
      <c r="H132" s="41" t="s">
        <v>429</v>
      </c>
      <c r="I132" s="385" t="s">
        <v>430</v>
      </c>
      <c r="J132" s="409">
        <v>45505</v>
      </c>
      <c r="K132" s="409">
        <v>46387</v>
      </c>
      <c r="L132" s="410" t="s">
        <v>210</v>
      </c>
      <c r="M132" s="808">
        <v>0</v>
      </c>
      <c r="N132" s="541" t="s">
        <v>408</v>
      </c>
      <c r="O132" s="542" t="s">
        <v>210</v>
      </c>
      <c r="P132" s="716">
        <v>0</v>
      </c>
      <c r="Q132" s="541" t="s">
        <v>408</v>
      </c>
      <c r="R132" s="542" t="s">
        <v>210</v>
      </c>
      <c r="S132" s="808">
        <f>+P132*1.05</f>
        <v>0</v>
      </c>
      <c r="T132" s="541" t="s">
        <v>408</v>
      </c>
      <c r="U132" s="542" t="s">
        <v>210</v>
      </c>
      <c r="V132" s="372">
        <f t="shared" si="34"/>
        <v>0</v>
      </c>
      <c r="W132" s="38" t="s">
        <v>425</v>
      </c>
      <c r="X132" s="410" t="s">
        <v>428</v>
      </c>
    </row>
    <row r="133" spans="1:24" ht="134.1" customHeight="1">
      <c r="A133" s="128" t="s">
        <v>21</v>
      </c>
      <c r="B133" s="144" t="s">
        <v>90</v>
      </c>
      <c r="C133" s="49">
        <v>89</v>
      </c>
      <c r="D133" s="973" t="s">
        <v>91</v>
      </c>
      <c r="E133" s="125" t="s">
        <v>242</v>
      </c>
      <c r="F133" s="717" t="s">
        <v>564</v>
      </c>
      <c r="G133" s="411" t="s">
        <v>377</v>
      </c>
      <c r="H133" s="41" t="s">
        <v>565</v>
      </c>
      <c r="I133" s="17" t="s">
        <v>566</v>
      </c>
      <c r="J133" s="376">
        <v>45566</v>
      </c>
      <c r="K133" s="376">
        <v>46387</v>
      </c>
      <c r="L133" s="412">
        <v>1</v>
      </c>
      <c r="M133" s="708">
        <v>46140000</v>
      </c>
      <c r="N133" s="375" t="s">
        <v>561</v>
      </c>
      <c r="O133" s="543">
        <v>1</v>
      </c>
      <c r="P133" s="705">
        <v>184560000</v>
      </c>
      <c r="Q133" s="375" t="s">
        <v>561</v>
      </c>
      <c r="R133" s="543">
        <v>1</v>
      </c>
      <c r="S133" s="705">
        <v>92280000</v>
      </c>
      <c r="T133" s="375" t="s">
        <v>561</v>
      </c>
      <c r="U133" s="543">
        <v>1</v>
      </c>
      <c r="V133" s="372">
        <f t="shared" si="34"/>
        <v>322980000</v>
      </c>
      <c r="W133" s="41" t="s">
        <v>562</v>
      </c>
      <c r="X133" s="41" t="s">
        <v>563</v>
      </c>
    </row>
    <row r="134" spans="1:24" ht="101.1" customHeight="1">
      <c r="A134" s="10" t="s">
        <v>65</v>
      </c>
      <c r="B134" s="144" t="s">
        <v>90</v>
      </c>
      <c r="C134" s="47">
        <v>90</v>
      </c>
      <c r="D134" s="973" t="s">
        <v>91</v>
      </c>
      <c r="E134" s="12" t="s">
        <v>242</v>
      </c>
      <c r="F134" s="715" t="s">
        <v>274</v>
      </c>
      <c r="G134" s="12" t="s">
        <v>275</v>
      </c>
      <c r="H134" s="41" t="s">
        <v>276</v>
      </c>
      <c r="I134" s="41"/>
      <c r="J134" s="41"/>
      <c r="K134" s="41"/>
      <c r="L134" s="41" t="s">
        <v>277</v>
      </c>
      <c r="M134" s="805">
        <v>963000000</v>
      </c>
      <c r="N134" s="534"/>
      <c r="O134" s="534"/>
      <c r="P134" s="716"/>
      <c r="Q134" s="534"/>
      <c r="R134" s="534"/>
      <c r="S134" s="808"/>
      <c r="T134" s="534"/>
      <c r="U134" s="534"/>
      <c r="V134" s="372">
        <f t="shared" si="34"/>
        <v>963000000</v>
      </c>
      <c r="W134" s="385"/>
      <c r="X134" s="385"/>
    </row>
    <row r="135" spans="1:24" ht="101.1" customHeight="1">
      <c r="A135" s="51" t="s">
        <v>21</v>
      </c>
      <c r="B135" s="144" t="s">
        <v>102</v>
      </c>
      <c r="C135" s="49">
        <v>91</v>
      </c>
      <c r="D135" s="962" t="s">
        <v>103</v>
      </c>
      <c r="E135" s="125" t="s">
        <v>242</v>
      </c>
      <c r="F135" s="711" t="s">
        <v>278</v>
      </c>
      <c r="G135" s="132" t="s">
        <v>279</v>
      </c>
      <c r="H135" s="931" t="s">
        <v>280</v>
      </c>
      <c r="I135" s="413" t="s">
        <v>281</v>
      </c>
      <c r="J135" s="414">
        <v>45503</v>
      </c>
      <c r="K135" s="414">
        <v>45656</v>
      </c>
      <c r="L135" s="413" t="s">
        <v>282</v>
      </c>
      <c r="M135" s="809">
        <v>1000000000</v>
      </c>
      <c r="N135" s="534" t="s">
        <v>97</v>
      </c>
      <c r="O135" s="534">
        <v>1000</v>
      </c>
      <c r="P135" s="833">
        <v>1100000000</v>
      </c>
      <c r="Q135" s="534" t="s">
        <v>97</v>
      </c>
      <c r="R135" s="534">
        <v>1000</v>
      </c>
      <c r="S135" s="808">
        <v>1200000000</v>
      </c>
      <c r="T135" s="534" t="s">
        <v>97</v>
      </c>
      <c r="U135" s="534">
        <v>4000</v>
      </c>
      <c r="V135" s="372">
        <f t="shared" si="34"/>
        <v>3300000000</v>
      </c>
      <c r="W135" s="41" t="s">
        <v>283</v>
      </c>
      <c r="X135" s="41" t="s">
        <v>284</v>
      </c>
    </row>
    <row r="136" spans="1:24" ht="101.1" customHeight="1">
      <c r="A136" s="51" t="s">
        <v>21</v>
      </c>
      <c r="B136" s="144" t="s">
        <v>102</v>
      </c>
      <c r="C136" s="49">
        <v>91</v>
      </c>
      <c r="D136" s="962" t="s">
        <v>103</v>
      </c>
      <c r="E136" s="125" t="s">
        <v>242</v>
      </c>
      <c r="F136" s="119" t="s">
        <v>278</v>
      </c>
      <c r="G136" s="12" t="s">
        <v>367</v>
      </c>
      <c r="H136" s="719" t="s">
        <v>370</v>
      </c>
      <c r="I136" s="41"/>
      <c r="J136" s="41"/>
      <c r="K136" s="41"/>
      <c r="L136" s="418" t="s">
        <v>371</v>
      </c>
      <c r="M136" s="810">
        <v>8000000000</v>
      </c>
      <c r="N136" s="375" t="s">
        <v>680</v>
      </c>
      <c r="O136" s="534"/>
      <c r="P136" s="716"/>
      <c r="Q136" s="534"/>
      <c r="R136" s="534"/>
      <c r="S136" s="808"/>
      <c r="T136" s="534"/>
      <c r="U136" s="534"/>
      <c r="V136" s="372">
        <f t="shared" si="34"/>
        <v>8000000000</v>
      </c>
      <c r="W136" s="385"/>
      <c r="X136" s="385"/>
    </row>
    <row r="137" spans="1:24" ht="101.1" customHeight="1">
      <c r="A137" s="51" t="s">
        <v>21</v>
      </c>
      <c r="B137" s="144" t="s">
        <v>102</v>
      </c>
      <c r="C137" s="49">
        <v>91</v>
      </c>
      <c r="D137" s="962" t="s">
        <v>103</v>
      </c>
      <c r="E137" s="125" t="s">
        <v>242</v>
      </c>
      <c r="F137" s="119" t="s">
        <v>278</v>
      </c>
      <c r="G137" s="125" t="s">
        <v>520</v>
      </c>
      <c r="H137" s="420" t="s">
        <v>433</v>
      </c>
      <c r="I137" s="41"/>
      <c r="J137" s="41"/>
      <c r="K137" s="41"/>
      <c r="L137" s="421" t="s">
        <v>434</v>
      </c>
      <c r="M137" s="808"/>
      <c r="N137" s="534"/>
      <c r="O137" s="544" t="s">
        <v>434</v>
      </c>
      <c r="P137" s="833"/>
      <c r="Q137" s="534"/>
      <c r="R137" s="544" t="s">
        <v>434</v>
      </c>
      <c r="S137" s="808"/>
      <c r="T137" s="534"/>
      <c r="U137" s="544" t="s">
        <v>434</v>
      </c>
      <c r="V137" s="372">
        <f t="shared" si="34"/>
        <v>0</v>
      </c>
      <c r="W137" s="41" t="s">
        <v>435</v>
      </c>
      <c r="X137" s="41" t="s">
        <v>521</v>
      </c>
    </row>
    <row r="138" spans="1:24" ht="101.1" customHeight="1">
      <c r="A138" s="51" t="s">
        <v>21</v>
      </c>
      <c r="B138" s="144" t="s">
        <v>102</v>
      </c>
      <c r="C138" s="49">
        <v>91</v>
      </c>
      <c r="D138" s="962" t="s">
        <v>103</v>
      </c>
      <c r="E138" s="125" t="s">
        <v>242</v>
      </c>
      <c r="F138" s="119" t="s">
        <v>278</v>
      </c>
      <c r="G138" s="1019" t="s">
        <v>711</v>
      </c>
      <c r="H138" s="1001" t="s">
        <v>285</v>
      </c>
      <c r="I138" s="41" t="s">
        <v>583</v>
      </c>
      <c r="J138" s="409">
        <v>45505</v>
      </c>
      <c r="K138" s="409">
        <v>46387</v>
      </c>
      <c r="L138" s="422">
        <v>0.3</v>
      </c>
      <c r="M138" s="740">
        <v>7600000000</v>
      </c>
      <c r="N138" s="534" t="s">
        <v>580</v>
      </c>
      <c r="O138" s="546">
        <v>0.7</v>
      </c>
      <c r="P138" s="740">
        <v>7000000000</v>
      </c>
      <c r="Q138" s="534" t="s">
        <v>580</v>
      </c>
      <c r="R138" s="534"/>
      <c r="S138" s="716"/>
      <c r="T138" s="534"/>
      <c r="U138" s="539">
        <v>1</v>
      </c>
      <c r="V138" s="372">
        <f t="shared" ref="V138:V165" si="44">+M138+P138+S138</f>
        <v>14600000000</v>
      </c>
      <c r="W138" s="41" t="s">
        <v>581</v>
      </c>
      <c r="X138" s="41" t="s">
        <v>582</v>
      </c>
    </row>
    <row r="139" spans="1:24" ht="59.1" customHeight="1">
      <c r="A139" s="51" t="s">
        <v>21</v>
      </c>
      <c r="B139" s="144" t="s">
        <v>102</v>
      </c>
      <c r="C139" s="49">
        <v>92</v>
      </c>
      <c r="D139" s="962" t="s">
        <v>103</v>
      </c>
      <c r="E139" s="125" t="s">
        <v>242</v>
      </c>
      <c r="F139" s="119" t="s">
        <v>337</v>
      </c>
      <c r="G139" s="118" t="s">
        <v>126</v>
      </c>
      <c r="H139" s="411" t="s">
        <v>338</v>
      </c>
      <c r="I139" s="41"/>
      <c r="J139" s="41"/>
      <c r="K139" s="41"/>
      <c r="L139" s="424">
        <v>100</v>
      </c>
      <c r="M139" s="811">
        <v>300000000</v>
      </c>
      <c r="N139" s="534"/>
      <c r="O139" s="375" t="s">
        <v>359</v>
      </c>
      <c r="P139" s="709">
        <f t="shared" ref="P139:P140" si="45">M139*1.06</f>
        <v>318000000</v>
      </c>
      <c r="Q139" s="534"/>
      <c r="R139" s="375" t="s">
        <v>359</v>
      </c>
      <c r="S139" s="811">
        <f t="shared" ref="S139:S140" si="46">P139*1.03</f>
        <v>327540000</v>
      </c>
      <c r="T139" s="534"/>
      <c r="U139" s="534"/>
      <c r="V139" s="372">
        <f t="shared" si="44"/>
        <v>945540000</v>
      </c>
      <c r="W139" s="41" t="s">
        <v>365</v>
      </c>
      <c r="X139" s="41" t="s">
        <v>366</v>
      </c>
    </row>
    <row r="140" spans="1:24" ht="60" customHeight="1">
      <c r="A140" s="51" t="s">
        <v>21</v>
      </c>
      <c r="B140" s="144" t="s">
        <v>102</v>
      </c>
      <c r="C140" s="49">
        <v>92</v>
      </c>
      <c r="D140" s="962" t="s">
        <v>103</v>
      </c>
      <c r="E140" s="125" t="s">
        <v>242</v>
      </c>
      <c r="F140" s="119" t="s">
        <v>337</v>
      </c>
      <c r="G140" s="118" t="s">
        <v>126</v>
      </c>
      <c r="H140" s="411" t="s">
        <v>339</v>
      </c>
      <c r="I140" s="41"/>
      <c r="J140" s="41"/>
      <c r="K140" s="41"/>
      <c r="L140" s="425">
        <v>6</v>
      </c>
      <c r="M140" s="810">
        <v>90000000</v>
      </c>
      <c r="N140" s="534"/>
      <c r="O140" s="375" t="s">
        <v>359</v>
      </c>
      <c r="P140" s="709">
        <f t="shared" si="45"/>
        <v>95400000</v>
      </c>
      <c r="Q140" s="534"/>
      <c r="R140" s="375" t="s">
        <v>359</v>
      </c>
      <c r="S140" s="811">
        <f t="shared" si="46"/>
        <v>98262000</v>
      </c>
      <c r="T140" s="534"/>
      <c r="U140" s="534"/>
      <c r="V140" s="372">
        <f t="shared" si="44"/>
        <v>283662000</v>
      </c>
      <c r="W140" s="41" t="s">
        <v>363</v>
      </c>
      <c r="X140" s="41" t="s">
        <v>364</v>
      </c>
    </row>
    <row r="141" spans="1:24" ht="101.1" customHeight="1">
      <c r="A141" s="51" t="s">
        <v>28</v>
      </c>
      <c r="B141" s="144" t="s">
        <v>102</v>
      </c>
      <c r="C141" s="49">
        <v>93</v>
      </c>
      <c r="D141" s="962" t="s">
        <v>103</v>
      </c>
      <c r="E141" s="125" t="s">
        <v>242</v>
      </c>
      <c r="F141" s="119" t="s">
        <v>286</v>
      </c>
      <c r="G141" s="1019" t="s">
        <v>711</v>
      </c>
      <c r="H141" s="1003" t="s">
        <v>652</v>
      </c>
      <c r="I141" s="41" t="s">
        <v>653</v>
      </c>
      <c r="J141" s="431">
        <v>45383</v>
      </c>
      <c r="K141" s="431">
        <v>46174</v>
      </c>
      <c r="L141" s="385">
        <v>500</v>
      </c>
      <c r="M141" s="812">
        <f>5720000*100</f>
        <v>572000000</v>
      </c>
      <c r="N141" s="385" t="s">
        <v>654</v>
      </c>
      <c r="O141" s="385">
        <v>1000</v>
      </c>
      <c r="P141" s="812">
        <v>5712000000</v>
      </c>
      <c r="Q141" s="385" t="s">
        <v>654</v>
      </c>
      <c r="R141" s="385">
        <v>2500</v>
      </c>
      <c r="S141" s="812">
        <f>5720000*2500</f>
        <v>14300000000</v>
      </c>
      <c r="T141" s="385" t="s">
        <v>654</v>
      </c>
      <c r="U141" s="385">
        <v>3650</v>
      </c>
      <c r="V141" s="720">
        <f>M141+P141+S141</f>
        <v>20584000000</v>
      </c>
      <c r="W141" s="385" t="s">
        <v>655</v>
      </c>
      <c r="X141" s="385" t="s">
        <v>656</v>
      </c>
    </row>
    <row r="142" spans="1:24" ht="101.1" customHeight="1">
      <c r="A142" s="128" t="s">
        <v>65</v>
      </c>
      <c r="B142" s="144" t="s">
        <v>102</v>
      </c>
      <c r="C142" s="49">
        <v>94</v>
      </c>
      <c r="D142" s="962" t="s">
        <v>103</v>
      </c>
      <c r="E142" s="125" t="s">
        <v>242</v>
      </c>
      <c r="F142" s="119" t="s">
        <v>287</v>
      </c>
      <c r="G142" s="1019" t="s">
        <v>711</v>
      </c>
      <c r="H142" s="1001" t="s">
        <v>288</v>
      </c>
      <c r="I142" s="41" t="s">
        <v>585</v>
      </c>
      <c r="J142" s="409">
        <v>45505</v>
      </c>
      <c r="K142" s="409">
        <v>46387</v>
      </c>
      <c r="L142" s="422">
        <v>0.3</v>
      </c>
      <c r="M142" s="740">
        <v>40000000000</v>
      </c>
      <c r="N142" s="534" t="s">
        <v>580</v>
      </c>
      <c r="O142" s="546">
        <v>0.7</v>
      </c>
      <c r="P142" s="740">
        <v>63000000000</v>
      </c>
      <c r="Q142" s="534" t="s">
        <v>580</v>
      </c>
      <c r="R142" s="534"/>
      <c r="S142" s="716"/>
      <c r="T142" s="534"/>
      <c r="U142" s="539">
        <v>1</v>
      </c>
      <c r="V142" s="372">
        <f t="shared" si="44"/>
        <v>103000000000</v>
      </c>
      <c r="W142" s="41" t="s">
        <v>581</v>
      </c>
      <c r="X142" s="41" t="s">
        <v>582</v>
      </c>
    </row>
    <row r="143" spans="1:24" ht="101.1" customHeight="1">
      <c r="A143" s="128" t="s">
        <v>65</v>
      </c>
      <c r="B143" s="144" t="s">
        <v>102</v>
      </c>
      <c r="C143" s="49">
        <v>94</v>
      </c>
      <c r="D143" s="962" t="s">
        <v>103</v>
      </c>
      <c r="E143" s="125" t="s">
        <v>242</v>
      </c>
      <c r="F143" s="119" t="s">
        <v>287</v>
      </c>
      <c r="G143" s="125" t="s">
        <v>340</v>
      </c>
      <c r="H143" s="41" t="s">
        <v>522</v>
      </c>
      <c r="I143" s="41" t="s">
        <v>523</v>
      </c>
      <c r="J143" s="409">
        <v>45292</v>
      </c>
      <c r="K143" s="409">
        <v>46387</v>
      </c>
      <c r="L143" s="41">
        <v>5</v>
      </c>
      <c r="M143" s="805">
        <v>104153855</v>
      </c>
      <c r="N143" s="534" t="s">
        <v>97</v>
      </c>
      <c r="O143" s="534">
        <v>5</v>
      </c>
      <c r="P143" s="706">
        <v>104153855</v>
      </c>
      <c r="Q143" s="534" t="s">
        <v>97</v>
      </c>
      <c r="R143" s="534">
        <v>5</v>
      </c>
      <c r="S143" s="805">
        <v>104153855</v>
      </c>
      <c r="T143" s="534" t="s">
        <v>97</v>
      </c>
      <c r="U143" s="547">
        <v>15</v>
      </c>
      <c r="V143" s="372">
        <f t="shared" si="44"/>
        <v>312461565</v>
      </c>
      <c r="W143" s="41" t="s">
        <v>524</v>
      </c>
      <c r="X143" s="41" t="s">
        <v>525</v>
      </c>
    </row>
    <row r="144" spans="1:24" ht="135" customHeight="1">
      <c r="A144" s="128" t="s">
        <v>65</v>
      </c>
      <c r="B144" s="144" t="s">
        <v>102</v>
      </c>
      <c r="C144" s="49">
        <v>94</v>
      </c>
      <c r="D144" s="962" t="s">
        <v>103</v>
      </c>
      <c r="E144" s="125" t="s">
        <v>242</v>
      </c>
      <c r="F144" s="119" t="s">
        <v>287</v>
      </c>
      <c r="G144" s="1019" t="s">
        <v>711</v>
      </c>
      <c r="H144" s="1001" t="s">
        <v>701</v>
      </c>
      <c r="I144" s="385"/>
      <c r="J144" s="385"/>
      <c r="K144" s="385"/>
      <c r="L144" s="385" t="s">
        <v>38</v>
      </c>
      <c r="M144" s="808"/>
      <c r="N144" s="534"/>
      <c r="O144" s="546">
        <v>0.71899999999999997</v>
      </c>
      <c r="P144" s="740">
        <v>60000000000</v>
      </c>
      <c r="Q144" s="534"/>
      <c r="R144" s="534"/>
      <c r="S144" s="808"/>
      <c r="T144" s="534"/>
      <c r="U144" s="534"/>
      <c r="V144" s="372">
        <f t="shared" si="44"/>
        <v>60000000000</v>
      </c>
      <c r="W144" s="385"/>
      <c r="X144" s="385"/>
    </row>
    <row r="145" spans="1:24" ht="101.1" customHeight="1">
      <c r="A145" s="46" t="s">
        <v>65</v>
      </c>
      <c r="B145" s="144" t="s">
        <v>102</v>
      </c>
      <c r="C145" s="58">
        <v>95</v>
      </c>
      <c r="D145" s="962" t="s">
        <v>103</v>
      </c>
      <c r="E145" s="12" t="s">
        <v>242</v>
      </c>
      <c r="F145" s="710" t="s">
        <v>289</v>
      </c>
      <c r="G145" s="12" t="s">
        <v>192</v>
      </c>
      <c r="H145" s="932" t="s">
        <v>535</v>
      </c>
      <c r="I145" s="427" t="s">
        <v>536</v>
      </c>
      <c r="J145" s="409">
        <v>45292</v>
      </c>
      <c r="K145" s="412" t="s">
        <v>537</v>
      </c>
      <c r="L145" s="412" t="s">
        <v>290</v>
      </c>
      <c r="M145" s="716">
        <v>12781692000</v>
      </c>
      <c r="N145" s="534" t="s">
        <v>97</v>
      </c>
      <c r="O145" s="375" t="s">
        <v>538</v>
      </c>
      <c r="P145" s="834">
        <v>13178880000</v>
      </c>
      <c r="Q145" s="534" t="s">
        <v>97</v>
      </c>
      <c r="R145" s="534">
        <v>0</v>
      </c>
      <c r="S145" s="716">
        <v>0</v>
      </c>
      <c r="T145" s="534">
        <v>0</v>
      </c>
      <c r="U145" s="534">
        <v>0</v>
      </c>
      <c r="V145" s="372">
        <f t="shared" si="44"/>
        <v>25960572000</v>
      </c>
      <c r="W145" s="428" t="s">
        <v>539</v>
      </c>
      <c r="X145" s="428" t="s">
        <v>540</v>
      </c>
    </row>
    <row r="146" spans="1:24" ht="101.1" customHeight="1">
      <c r="A146" s="46" t="s">
        <v>65</v>
      </c>
      <c r="B146" s="144" t="s">
        <v>102</v>
      </c>
      <c r="C146" s="82">
        <v>96</v>
      </c>
      <c r="D146" s="962" t="s">
        <v>103</v>
      </c>
      <c r="E146" s="125" t="s">
        <v>242</v>
      </c>
      <c r="F146" s="120" t="s">
        <v>454</v>
      </c>
      <c r="G146" s="125" t="s">
        <v>455</v>
      </c>
      <c r="H146" s="420" t="s">
        <v>456</v>
      </c>
      <c r="I146" s="41" t="s">
        <v>457</v>
      </c>
      <c r="J146" s="429">
        <v>45536</v>
      </c>
      <c r="K146" s="429">
        <v>45992</v>
      </c>
      <c r="L146" s="41" t="s">
        <v>458</v>
      </c>
      <c r="M146" s="805">
        <v>15000000000</v>
      </c>
      <c r="N146" s="534" t="s">
        <v>459</v>
      </c>
      <c r="O146" s="543" t="s">
        <v>458</v>
      </c>
      <c r="P146" s="706">
        <v>15000000000</v>
      </c>
      <c r="Q146" s="534" t="s">
        <v>459</v>
      </c>
      <c r="R146" s="534"/>
      <c r="S146" s="808"/>
      <c r="T146" s="534"/>
      <c r="U146" s="534"/>
      <c r="V146" s="372">
        <f t="shared" si="44"/>
        <v>30000000000</v>
      </c>
      <c r="W146" s="41" t="s">
        <v>460</v>
      </c>
      <c r="X146" s="41" t="s">
        <v>461</v>
      </c>
    </row>
    <row r="147" spans="1:24" ht="101.1" customHeight="1">
      <c r="A147" s="128" t="s">
        <v>291</v>
      </c>
      <c r="B147" s="144" t="s">
        <v>197</v>
      </c>
      <c r="C147" s="49">
        <v>97</v>
      </c>
      <c r="D147" s="974" t="s">
        <v>108</v>
      </c>
      <c r="E147" s="125" t="s">
        <v>242</v>
      </c>
      <c r="F147" s="119" t="s">
        <v>292</v>
      </c>
      <c r="G147" s="1019" t="s">
        <v>711</v>
      </c>
      <c r="H147" s="1001" t="s">
        <v>558</v>
      </c>
      <c r="I147" s="412"/>
      <c r="J147" s="429">
        <v>45597</v>
      </c>
      <c r="K147" s="429">
        <v>45839</v>
      </c>
      <c r="L147" s="385">
        <v>67</v>
      </c>
      <c r="M147" s="708">
        <v>73200000</v>
      </c>
      <c r="N147" s="375"/>
      <c r="O147" s="534">
        <v>1</v>
      </c>
      <c r="P147" s="708">
        <v>73200000</v>
      </c>
      <c r="Q147" s="375"/>
      <c r="R147" s="534">
        <v>1</v>
      </c>
      <c r="S147" s="708">
        <v>73200000</v>
      </c>
      <c r="T147" s="375"/>
      <c r="U147" s="534">
        <v>1</v>
      </c>
      <c r="V147" s="372">
        <f t="shared" si="44"/>
        <v>219600000</v>
      </c>
      <c r="W147" s="41" t="s">
        <v>548</v>
      </c>
      <c r="X147" s="41"/>
    </row>
    <row r="148" spans="1:24" ht="101.1" customHeight="1">
      <c r="A148" s="128" t="s">
        <v>291</v>
      </c>
      <c r="B148" s="144" t="s">
        <v>197</v>
      </c>
      <c r="C148" s="49">
        <v>97</v>
      </c>
      <c r="D148" s="974" t="s">
        <v>108</v>
      </c>
      <c r="E148" s="125" t="s">
        <v>242</v>
      </c>
      <c r="F148" s="119" t="s">
        <v>292</v>
      </c>
      <c r="G148" s="1019" t="s">
        <v>711</v>
      </c>
      <c r="H148" s="1001" t="s">
        <v>448</v>
      </c>
      <c r="I148" s="41" t="s">
        <v>447</v>
      </c>
      <c r="J148" s="431">
        <v>45566</v>
      </c>
      <c r="K148" s="431">
        <v>46357</v>
      </c>
      <c r="L148" s="385">
        <v>3000</v>
      </c>
      <c r="M148" s="808">
        <v>110000000</v>
      </c>
      <c r="N148" s="375" t="s">
        <v>442</v>
      </c>
      <c r="O148" s="534">
        <f>+L148*1.01</f>
        <v>3030</v>
      </c>
      <c r="P148" s="716">
        <f>+M148*1.1</f>
        <v>121000000.00000001</v>
      </c>
      <c r="Q148" s="375" t="s">
        <v>442</v>
      </c>
      <c r="R148" s="549">
        <f>+O148*1.01</f>
        <v>3060.3</v>
      </c>
      <c r="S148" s="808">
        <f>+P148*1.1</f>
        <v>133100000.00000003</v>
      </c>
      <c r="T148" s="375" t="s">
        <v>442</v>
      </c>
      <c r="U148" s="549">
        <f>+R148*1.01</f>
        <v>3090.9030000000002</v>
      </c>
      <c r="V148" s="372">
        <f t="shared" si="44"/>
        <v>364100000</v>
      </c>
      <c r="W148" s="41" t="s">
        <v>443</v>
      </c>
      <c r="X148" s="385" t="s">
        <v>444</v>
      </c>
    </row>
    <row r="149" spans="1:24" ht="72.95" customHeight="1">
      <c r="A149" s="51" t="s">
        <v>21</v>
      </c>
      <c r="B149" s="144" t="s">
        <v>197</v>
      </c>
      <c r="C149" s="49">
        <v>98</v>
      </c>
      <c r="D149" s="974" t="s">
        <v>108</v>
      </c>
      <c r="E149" s="125" t="s">
        <v>242</v>
      </c>
      <c r="F149" s="119" t="s">
        <v>293</v>
      </c>
      <c r="G149" s="12" t="s">
        <v>55</v>
      </c>
      <c r="H149" s="721" t="s">
        <v>630</v>
      </c>
      <c r="I149" s="863" t="s">
        <v>688</v>
      </c>
      <c r="J149" s="864">
        <v>45597</v>
      </c>
      <c r="K149" s="864">
        <v>46387</v>
      </c>
      <c r="L149" s="865">
        <v>1</v>
      </c>
      <c r="M149" s="866">
        <v>70000000</v>
      </c>
      <c r="N149" s="867" t="s">
        <v>689</v>
      </c>
      <c r="O149" s="867">
        <v>1</v>
      </c>
      <c r="P149" s="868">
        <v>75000000</v>
      </c>
      <c r="Q149" s="867" t="s">
        <v>689</v>
      </c>
      <c r="R149" s="867">
        <v>1</v>
      </c>
      <c r="S149" s="868">
        <f>80000000*R149</f>
        <v>80000000</v>
      </c>
      <c r="T149" s="867" t="s">
        <v>689</v>
      </c>
      <c r="U149" s="869">
        <f t="shared" ref="U149:V149" si="47">+L149+O149+R149</f>
        <v>3</v>
      </c>
      <c r="V149" s="870">
        <f t="shared" si="47"/>
        <v>225000000</v>
      </c>
      <c r="W149" s="871"/>
      <c r="X149" s="872" t="s">
        <v>690</v>
      </c>
    </row>
    <row r="150" spans="1:24" ht="72.95" customHeight="1">
      <c r="A150" s="51" t="s">
        <v>21</v>
      </c>
      <c r="B150" s="76" t="s">
        <v>67</v>
      </c>
      <c r="C150" s="49">
        <v>98</v>
      </c>
      <c r="D150" s="974" t="s">
        <v>108</v>
      </c>
      <c r="E150" s="125" t="s">
        <v>242</v>
      </c>
      <c r="F150" s="119" t="s">
        <v>293</v>
      </c>
      <c r="G150" s="566" t="s">
        <v>610</v>
      </c>
      <c r="H150" s="933" t="s">
        <v>612</v>
      </c>
      <c r="I150" s="742" t="s">
        <v>672</v>
      </c>
      <c r="J150" s="743">
        <v>45566</v>
      </c>
      <c r="K150" s="743">
        <v>46387</v>
      </c>
      <c r="L150" s="744">
        <v>1</v>
      </c>
      <c r="M150" s="813">
        <v>51002333891</v>
      </c>
      <c r="N150" s="411" t="s">
        <v>664</v>
      </c>
      <c r="O150" s="744">
        <v>1</v>
      </c>
      <c r="P150" s="835">
        <f>+M150+M150*6%</f>
        <v>54062473924.459999</v>
      </c>
      <c r="Q150" s="411" t="s">
        <v>664</v>
      </c>
      <c r="R150" s="744">
        <v>1</v>
      </c>
      <c r="S150" s="835">
        <f>+P150+P150*6%</f>
        <v>57306222359.927597</v>
      </c>
      <c r="T150" s="411" t="s">
        <v>664</v>
      </c>
      <c r="U150" s="744">
        <v>1</v>
      </c>
      <c r="V150" s="821">
        <f>M150+P150+S150</f>
        <v>162371030175.38757</v>
      </c>
      <c r="W150" s="411" t="s">
        <v>670</v>
      </c>
      <c r="X150" s="411" t="s">
        <v>673</v>
      </c>
    </row>
    <row r="151" spans="1:24" ht="72.95" customHeight="1">
      <c r="A151" s="51" t="s">
        <v>21</v>
      </c>
      <c r="B151" s="76" t="s">
        <v>67</v>
      </c>
      <c r="C151" s="49">
        <v>98</v>
      </c>
      <c r="D151" s="974" t="s">
        <v>108</v>
      </c>
      <c r="E151" s="125" t="s">
        <v>242</v>
      </c>
      <c r="F151" s="119" t="s">
        <v>293</v>
      </c>
      <c r="G151" s="566" t="s">
        <v>610</v>
      </c>
      <c r="H151" s="933" t="s">
        <v>613</v>
      </c>
      <c r="I151" s="742" t="s">
        <v>669</v>
      </c>
      <c r="J151" s="743">
        <v>45566</v>
      </c>
      <c r="K151" s="743">
        <v>46387</v>
      </c>
      <c r="L151" s="744">
        <v>1</v>
      </c>
      <c r="M151" s="814">
        <v>14630135609</v>
      </c>
      <c r="N151" s="411" t="s">
        <v>664</v>
      </c>
      <c r="O151" s="744">
        <v>1</v>
      </c>
      <c r="P151" s="835">
        <f>+M151+M151*6%</f>
        <v>15507943745.540001</v>
      </c>
      <c r="Q151" s="411" t="s">
        <v>664</v>
      </c>
      <c r="R151" s="744">
        <v>1</v>
      </c>
      <c r="S151" s="835">
        <f>+P151+P151*6%</f>
        <v>16438420370.272402</v>
      </c>
      <c r="T151" s="411" t="s">
        <v>664</v>
      </c>
      <c r="U151" s="744">
        <v>1</v>
      </c>
      <c r="V151" s="821">
        <f t="shared" ref="V151" si="48">M151+P151+S151</f>
        <v>46576499724.812401</v>
      </c>
      <c r="W151" s="411" t="s">
        <v>670</v>
      </c>
      <c r="X151" s="411" t="s">
        <v>671</v>
      </c>
    </row>
    <row r="152" spans="1:24" ht="101.1" customHeight="1">
      <c r="A152" s="51" t="s">
        <v>21</v>
      </c>
      <c r="B152" s="144" t="s">
        <v>197</v>
      </c>
      <c r="C152" s="49">
        <v>98</v>
      </c>
      <c r="D152" s="974" t="s">
        <v>108</v>
      </c>
      <c r="E152" s="125" t="s">
        <v>242</v>
      </c>
      <c r="F152" s="119" t="s">
        <v>293</v>
      </c>
      <c r="G152" s="1011" t="s">
        <v>611</v>
      </c>
      <c r="H152" s="719" t="s">
        <v>702</v>
      </c>
      <c r="I152" s="742" t="s">
        <v>668</v>
      </c>
      <c r="J152" s="743">
        <v>45566</v>
      </c>
      <c r="K152" s="743">
        <v>46387</v>
      </c>
      <c r="L152" s="745">
        <v>1</v>
      </c>
      <c r="M152" s="815">
        <f>+(9100000/30)*3*L152</f>
        <v>910000</v>
      </c>
      <c r="N152" s="411" t="s">
        <v>663</v>
      </c>
      <c r="O152" s="746">
        <v>5</v>
      </c>
      <c r="P152" s="835">
        <f>+((9100000*1.03)/30)*3*O152</f>
        <v>4686500</v>
      </c>
      <c r="Q152" s="411" t="s">
        <v>664</v>
      </c>
      <c r="R152" s="746" t="s">
        <v>665</v>
      </c>
      <c r="S152" s="852" t="s">
        <v>665</v>
      </c>
      <c r="T152" s="411"/>
      <c r="U152" s="746">
        <v>6</v>
      </c>
      <c r="V152" s="821">
        <f>+M152+P152</f>
        <v>5596500</v>
      </c>
      <c r="W152" s="411" t="s">
        <v>666</v>
      </c>
      <c r="X152" s="411" t="s">
        <v>667</v>
      </c>
    </row>
    <row r="153" spans="1:24" ht="71.099999999999994" customHeight="1">
      <c r="A153" s="51" t="s">
        <v>21</v>
      </c>
      <c r="B153" s="144" t="s">
        <v>197</v>
      </c>
      <c r="C153" s="49">
        <v>98</v>
      </c>
      <c r="D153" s="974" t="s">
        <v>108</v>
      </c>
      <c r="E153" s="125" t="s">
        <v>242</v>
      </c>
      <c r="F153" s="119" t="s">
        <v>293</v>
      </c>
      <c r="G153" s="1019" t="s">
        <v>711</v>
      </c>
      <c r="H153" s="1001" t="s">
        <v>445</v>
      </c>
      <c r="I153" s="41" t="s">
        <v>446</v>
      </c>
      <c r="J153" s="431">
        <v>45566</v>
      </c>
      <c r="K153" s="431">
        <v>46357</v>
      </c>
      <c r="L153" s="385">
        <v>1</v>
      </c>
      <c r="M153" s="808">
        <v>500000000</v>
      </c>
      <c r="N153" s="375" t="s">
        <v>442</v>
      </c>
      <c r="O153" s="534">
        <v>1</v>
      </c>
      <c r="P153" s="833">
        <f>+M153*11</f>
        <v>5500000000</v>
      </c>
      <c r="Q153" s="375" t="s">
        <v>442</v>
      </c>
      <c r="R153" s="534">
        <v>1</v>
      </c>
      <c r="S153" s="808">
        <f>+P153*1.1</f>
        <v>6050000000.000001</v>
      </c>
      <c r="T153" s="375" t="s">
        <v>442</v>
      </c>
      <c r="U153" s="534">
        <v>1</v>
      </c>
      <c r="V153" s="372">
        <f t="shared" si="44"/>
        <v>12050000000</v>
      </c>
      <c r="W153" s="41" t="s">
        <v>443</v>
      </c>
      <c r="X153" s="385" t="s">
        <v>444</v>
      </c>
    </row>
    <row r="154" spans="1:24" ht="92.1" customHeight="1">
      <c r="A154" s="46" t="s">
        <v>21</v>
      </c>
      <c r="B154" s="143" t="s">
        <v>107</v>
      </c>
      <c r="C154" s="47">
        <v>99</v>
      </c>
      <c r="D154" s="963" t="s">
        <v>108</v>
      </c>
      <c r="E154" s="125" t="s">
        <v>242</v>
      </c>
      <c r="F154" s="119" t="s">
        <v>294</v>
      </c>
      <c r="G154" s="1019" t="s">
        <v>711</v>
      </c>
      <c r="H154" s="1001" t="s">
        <v>439</v>
      </c>
      <c r="I154" s="41" t="s">
        <v>440</v>
      </c>
      <c r="J154" s="431">
        <v>45566</v>
      </c>
      <c r="K154" s="431">
        <v>46357</v>
      </c>
      <c r="L154" s="385" t="s">
        <v>441</v>
      </c>
      <c r="M154" s="808">
        <v>108000000</v>
      </c>
      <c r="N154" s="375" t="s">
        <v>442</v>
      </c>
      <c r="O154" s="534">
        <v>49500.000000000007</v>
      </c>
      <c r="P154" s="716">
        <f>+M154*1.1</f>
        <v>118800000.00000001</v>
      </c>
      <c r="Q154" s="375" t="s">
        <v>442</v>
      </c>
      <c r="R154" s="534">
        <f>+O154*1.1</f>
        <v>54450.000000000015</v>
      </c>
      <c r="S154" s="808">
        <f>+P154*1.1</f>
        <v>130680000.00000003</v>
      </c>
      <c r="T154" s="375" t="s">
        <v>442</v>
      </c>
      <c r="U154" s="550">
        <f>+R154+O154+45000</f>
        <v>148950.00000000003</v>
      </c>
      <c r="V154" s="372">
        <f t="shared" si="44"/>
        <v>357480000</v>
      </c>
      <c r="W154" s="41" t="s">
        <v>443</v>
      </c>
      <c r="X154" s="385" t="s">
        <v>444</v>
      </c>
    </row>
    <row r="155" spans="1:24" ht="117.95" customHeight="1">
      <c r="A155" s="84" t="s">
        <v>81</v>
      </c>
      <c r="B155" s="144" t="s">
        <v>107</v>
      </c>
      <c r="C155" s="47">
        <v>100</v>
      </c>
      <c r="D155" s="974" t="s">
        <v>108</v>
      </c>
      <c r="E155" s="125" t="s">
        <v>242</v>
      </c>
      <c r="F155" s="119" t="s">
        <v>295</v>
      </c>
      <c r="G155" s="1019" t="s">
        <v>711</v>
      </c>
      <c r="H155" s="1001" t="s">
        <v>447</v>
      </c>
      <c r="I155" s="41" t="s">
        <v>447</v>
      </c>
      <c r="J155" s="431">
        <v>45566</v>
      </c>
      <c r="K155" s="431">
        <v>46357</v>
      </c>
      <c r="L155" s="385">
        <v>2500</v>
      </c>
      <c r="M155" s="808">
        <v>110000000</v>
      </c>
      <c r="N155" s="375" t="s">
        <v>442</v>
      </c>
      <c r="O155" s="534">
        <f>+L155*1.01</f>
        <v>2525</v>
      </c>
      <c r="P155" s="716">
        <f>+M155*1.1</f>
        <v>121000000.00000001</v>
      </c>
      <c r="Q155" s="375" t="s">
        <v>442</v>
      </c>
      <c r="R155" s="549">
        <f>+O155*1.01</f>
        <v>2550.25</v>
      </c>
      <c r="S155" s="808">
        <f>+P155*1.1</f>
        <v>133100000.00000003</v>
      </c>
      <c r="T155" s="375" t="s">
        <v>442</v>
      </c>
      <c r="U155" s="549">
        <f>+R155*1.01</f>
        <v>2575.7525000000001</v>
      </c>
      <c r="V155" s="372">
        <f t="shared" si="44"/>
        <v>364100000</v>
      </c>
      <c r="W155" s="41" t="s">
        <v>443</v>
      </c>
      <c r="X155" s="385" t="s">
        <v>444</v>
      </c>
    </row>
    <row r="156" spans="1:24" ht="87.95" customHeight="1">
      <c r="A156" s="51" t="s">
        <v>65</v>
      </c>
      <c r="B156" s="144" t="s">
        <v>67</v>
      </c>
      <c r="C156" s="49">
        <v>101</v>
      </c>
      <c r="D156" s="959" t="s">
        <v>68</v>
      </c>
      <c r="E156" s="172" t="s">
        <v>296</v>
      </c>
      <c r="F156" s="161" t="s">
        <v>297</v>
      </c>
      <c r="G156" s="447" t="s">
        <v>273</v>
      </c>
      <c r="H156" s="934" t="s">
        <v>298</v>
      </c>
      <c r="I156" s="567" t="s">
        <v>599</v>
      </c>
      <c r="J156" s="568" t="s">
        <v>600</v>
      </c>
      <c r="K156" s="567" t="s">
        <v>601</v>
      </c>
      <c r="L156" s="448">
        <v>4000</v>
      </c>
      <c r="M156" s="816">
        <v>747464000</v>
      </c>
      <c r="N156" s="196" t="s">
        <v>602</v>
      </c>
      <c r="O156" s="196" t="s">
        <v>603</v>
      </c>
      <c r="P156" s="836">
        <v>0</v>
      </c>
      <c r="Q156" s="196" t="s">
        <v>602</v>
      </c>
      <c r="R156" s="196" t="s">
        <v>604</v>
      </c>
      <c r="S156" s="836">
        <v>0</v>
      </c>
      <c r="T156" s="196" t="s">
        <v>602</v>
      </c>
      <c r="U156" s="196" t="s">
        <v>605</v>
      </c>
      <c r="V156" s="722">
        <f t="shared" si="44"/>
        <v>747464000</v>
      </c>
      <c r="W156" s="196" t="s">
        <v>606</v>
      </c>
      <c r="X156" s="196"/>
    </row>
    <row r="157" spans="1:24" ht="99" customHeight="1">
      <c r="A157" s="51" t="s">
        <v>65</v>
      </c>
      <c r="B157" s="144" t="s">
        <v>67</v>
      </c>
      <c r="C157" s="49">
        <v>101</v>
      </c>
      <c r="D157" s="959" t="s">
        <v>68</v>
      </c>
      <c r="E157" s="172" t="s">
        <v>296</v>
      </c>
      <c r="F157" s="161" t="s">
        <v>297</v>
      </c>
      <c r="G157" s="447" t="s">
        <v>273</v>
      </c>
      <c r="H157" s="934" t="s">
        <v>299</v>
      </c>
      <c r="I157" s="567" t="s">
        <v>607</v>
      </c>
      <c r="J157" s="568" t="s">
        <v>600</v>
      </c>
      <c r="K157" s="567" t="s">
        <v>601</v>
      </c>
      <c r="L157" s="571">
        <v>0.4</v>
      </c>
      <c r="M157" s="816">
        <v>200000000</v>
      </c>
      <c r="N157" s="196" t="s">
        <v>602</v>
      </c>
      <c r="O157" s="572">
        <v>0.4</v>
      </c>
      <c r="P157" s="836">
        <v>0</v>
      </c>
      <c r="Q157" s="196" t="s">
        <v>602</v>
      </c>
      <c r="R157" s="572">
        <v>0.4</v>
      </c>
      <c r="S157" s="836">
        <v>0</v>
      </c>
      <c r="T157" s="196" t="s">
        <v>602</v>
      </c>
      <c r="U157" s="572">
        <v>0.4</v>
      </c>
      <c r="V157" s="722">
        <f t="shared" si="44"/>
        <v>200000000</v>
      </c>
      <c r="W157" s="196" t="s">
        <v>606</v>
      </c>
      <c r="X157" s="196"/>
    </row>
    <row r="158" spans="1:24" ht="107.1" customHeight="1">
      <c r="A158" s="46" t="s">
        <v>65</v>
      </c>
      <c r="B158" s="89" t="s">
        <v>92</v>
      </c>
      <c r="C158" s="47">
        <v>102</v>
      </c>
      <c r="D158" s="969" t="s">
        <v>91</v>
      </c>
      <c r="E158" s="24" t="s">
        <v>296</v>
      </c>
      <c r="F158" s="723" t="s">
        <v>300</v>
      </c>
      <c r="G158" s="1012" t="s">
        <v>273</v>
      </c>
      <c r="H158" s="935" t="s">
        <v>608</v>
      </c>
      <c r="I158" s="31" t="s">
        <v>301</v>
      </c>
      <c r="J158" s="568" t="s">
        <v>600</v>
      </c>
      <c r="K158" s="567" t="s">
        <v>601</v>
      </c>
      <c r="L158" s="450">
        <v>0.4</v>
      </c>
      <c r="M158" s="816">
        <v>3444285309</v>
      </c>
      <c r="N158" s="196" t="s">
        <v>602</v>
      </c>
      <c r="O158" s="572">
        <v>0.4</v>
      </c>
      <c r="P158" s="836">
        <v>0</v>
      </c>
      <c r="Q158" s="196" t="s">
        <v>602</v>
      </c>
      <c r="R158" s="572">
        <v>0.4</v>
      </c>
      <c r="S158" s="836">
        <v>0</v>
      </c>
      <c r="T158" s="196" t="s">
        <v>602</v>
      </c>
      <c r="U158" s="572">
        <v>0.4</v>
      </c>
      <c r="V158" s="722">
        <f t="shared" si="44"/>
        <v>3444285309</v>
      </c>
      <c r="W158" s="196" t="s">
        <v>606</v>
      </c>
      <c r="X158" s="196"/>
    </row>
    <row r="159" spans="1:24" ht="75" customHeight="1">
      <c r="A159" s="51" t="s">
        <v>21</v>
      </c>
      <c r="B159" s="163" t="s">
        <v>198</v>
      </c>
      <c r="C159" s="49">
        <v>103</v>
      </c>
      <c r="D159" s="957" t="s">
        <v>23</v>
      </c>
      <c r="E159" s="173" t="s">
        <v>302</v>
      </c>
      <c r="F159" s="162" t="s">
        <v>303</v>
      </c>
      <c r="G159" s="1020" t="s">
        <v>711</v>
      </c>
      <c r="H159" s="1004" t="s">
        <v>304</v>
      </c>
      <c r="I159" s="451"/>
      <c r="J159" s="724">
        <v>45658</v>
      </c>
      <c r="K159" s="724">
        <v>46387</v>
      </c>
      <c r="L159" s="451">
        <v>3</v>
      </c>
      <c r="M159" s="725">
        <v>390000000</v>
      </c>
      <c r="N159" s="551" t="s">
        <v>580</v>
      </c>
      <c r="O159" s="726">
        <v>7</v>
      </c>
      <c r="P159" s="727">
        <v>910000000</v>
      </c>
      <c r="Q159" s="551" t="s">
        <v>580</v>
      </c>
      <c r="R159" s="551">
        <v>0</v>
      </c>
      <c r="S159" s="853"/>
      <c r="T159" s="551"/>
      <c r="U159" s="551">
        <v>10</v>
      </c>
      <c r="V159" s="453">
        <f t="shared" si="44"/>
        <v>1300000000</v>
      </c>
      <c r="W159" s="70" t="s">
        <v>624</v>
      </c>
      <c r="X159" s="70" t="s">
        <v>625</v>
      </c>
    </row>
    <row r="160" spans="1:24" ht="54.75" customHeight="1">
      <c r="A160" s="51" t="s">
        <v>21</v>
      </c>
      <c r="B160" s="163" t="s">
        <v>198</v>
      </c>
      <c r="C160" s="49">
        <v>103</v>
      </c>
      <c r="D160" s="957" t="s">
        <v>23</v>
      </c>
      <c r="E160" s="173" t="s">
        <v>302</v>
      </c>
      <c r="F160" s="162" t="s">
        <v>303</v>
      </c>
      <c r="G160" s="98" t="s">
        <v>30</v>
      </c>
      <c r="H160" s="70" t="s">
        <v>305</v>
      </c>
      <c r="I160" s="451"/>
      <c r="J160" s="451"/>
      <c r="K160" s="451"/>
      <c r="L160" s="70">
        <v>10</v>
      </c>
      <c r="M160" s="729">
        <v>20000000</v>
      </c>
      <c r="N160" s="551" t="s">
        <v>568</v>
      </c>
      <c r="O160" s="551">
        <v>10</v>
      </c>
      <c r="P160" s="727">
        <f t="shared" ref="P160" si="49">M160*1.06</f>
        <v>21200000</v>
      </c>
      <c r="Q160" s="551" t="s">
        <v>568</v>
      </c>
      <c r="R160" s="551">
        <v>10</v>
      </c>
      <c r="S160" s="727">
        <f t="shared" ref="S160" si="50">P160*1.03</f>
        <v>21836000</v>
      </c>
      <c r="T160" s="551" t="s">
        <v>568</v>
      </c>
      <c r="U160" s="552">
        <f t="shared" ref="U160" si="51">L160+O160+R160</f>
        <v>30</v>
      </c>
      <c r="V160" s="453">
        <f t="shared" si="44"/>
        <v>63036000</v>
      </c>
      <c r="W160" s="70" t="s">
        <v>569</v>
      </c>
      <c r="X160" s="70" t="s">
        <v>570</v>
      </c>
    </row>
    <row r="161" spans="1:24" ht="50.25" customHeight="1">
      <c r="A161" s="51" t="s">
        <v>21</v>
      </c>
      <c r="B161" s="163" t="s">
        <v>198</v>
      </c>
      <c r="C161" s="49">
        <v>103</v>
      </c>
      <c r="D161" s="957" t="s">
        <v>23</v>
      </c>
      <c r="E161" s="173" t="s">
        <v>302</v>
      </c>
      <c r="F161" s="162" t="s">
        <v>303</v>
      </c>
      <c r="G161" s="98" t="s">
        <v>55</v>
      </c>
      <c r="H161" s="731" t="s">
        <v>657</v>
      </c>
      <c r="I161" s="730" t="s">
        <v>697</v>
      </c>
      <c r="J161" s="911">
        <v>45383</v>
      </c>
      <c r="K161" s="911">
        <v>46387</v>
      </c>
      <c r="L161" s="912">
        <v>7</v>
      </c>
      <c r="M161" s="913">
        <f t="shared" ref="M161" si="52">3000000*L161</f>
        <v>21000000</v>
      </c>
      <c r="N161" s="912" t="s">
        <v>682</v>
      </c>
      <c r="O161" s="912">
        <v>45</v>
      </c>
      <c r="P161" s="913">
        <f>3000000*O161</f>
        <v>135000000</v>
      </c>
      <c r="Q161" s="912" t="s">
        <v>682</v>
      </c>
      <c r="R161" s="912">
        <v>45</v>
      </c>
      <c r="S161" s="913">
        <f t="shared" ref="S161" si="53">3000000*R161</f>
        <v>135000000</v>
      </c>
      <c r="T161" s="912" t="s">
        <v>682</v>
      </c>
      <c r="U161" s="914">
        <f t="shared" ref="U161:V163" si="54">+L161+O161+R161</f>
        <v>97</v>
      </c>
      <c r="V161" s="915">
        <f t="shared" si="54"/>
        <v>291000000</v>
      </c>
      <c r="W161" s="916"/>
      <c r="X161" s="917" t="s">
        <v>683</v>
      </c>
    </row>
    <row r="162" spans="1:24" ht="63.95" customHeight="1">
      <c r="A162" s="51" t="s">
        <v>21</v>
      </c>
      <c r="B162" s="163" t="s">
        <v>198</v>
      </c>
      <c r="C162" s="49">
        <v>103</v>
      </c>
      <c r="D162" s="957" t="s">
        <v>23</v>
      </c>
      <c r="E162" s="173" t="s">
        <v>696</v>
      </c>
      <c r="F162" s="162" t="s">
        <v>303</v>
      </c>
      <c r="G162" s="1013" t="s">
        <v>55</v>
      </c>
      <c r="H162" s="731" t="s">
        <v>657</v>
      </c>
      <c r="I162" s="730" t="s">
        <v>697</v>
      </c>
      <c r="J162" s="911">
        <v>45597</v>
      </c>
      <c r="K162" s="911">
        <v>46387</v>
      </c>
      <c r="L162" s="912">
        <v>5</v>
      </c>
      <c r="M162" s="913">
        <v>50000000</v>
      </c>
      <c r="N162" s="912" t="s">
        <v>685</v>
      </c>
      <c r="O162" s="912">
        <v>20</v>
      </c>
      <c r="P162" s="913">
        <v>55000000</v>
      </c>
      <c r="Q162" s="912" t="s">
        <v>685</v>
      </c>
      <c r="R162" s="912">
        <v>20</v>
      </c>
      <c r="S162" s="913">
        <v>55000000</v>
      </c>
      <c r="T162" s="912" t="s">
        <v>685</v>
      </c>
      <c r="U162" s="914">
        <f>+L162+O162+R162</f>
        <v>45</v>
      </c>
      <c r="V162" s="915">
        <f t="shared" si="54"/>
        <v>160000000</v>
      </c>
      <c r="W162" s="916"/>
      <c r="X162" s="918" t="s">
        <v>686</v>
      </c>
    </row>
    <row r="163" spans="1:24" ht="87" customHeight="1">
      <c r="A163" s="10" t="s">
        <v>21</v>
      </c>
      <c r="B163" s="143" t="s">
        <v>198</v>
      </c>
      <c r="C163" s="47">
        <v>104</v>
      </c>
      <c r="D163" s="964" t="s">
        <v>23</v>
      </c>
      <c r="E163" s="68" t="s">
        <v>302</v>
      </c>
      <c r="F163" s="56" t="s">
        <v>306</v>
      </c>
      <c r="G163" s="1020" t="s">
        <v>711</v>
      </c>
      <c r="H163" s="1005" t="s">
        <v>704</v>
      </c>
      <c r="I163" s="451" t="s">
        <v>705</v>
      </c>
      <c r="J163" s="724">
        <v>45597</v>
      </c>
      <c r="K163" s="724">
        <v>46387</v>
      </c>
      <c r="L163" s="551">
        <v>1</v>
      </c>
      <c r="M163" s="734">
        <v>760000000</v>
      </c>
      <c r="N163" s="454" t="s">
        <v>580</v>
      </c>
      <c r="O163" s="551">
        <v>0</v>
      </c>
      <c r="P163" s="980"/>
      <c r="Q163" s="453">
        <v>0</v>
      </c>
      <c r="R163" s="947"/>
      <c r="S163" s="981"/>
      <c r="T163" s="70"/>
      <c r="U163" s="70"/>
      <c r="V163" s="948">
        <f t="shared" si="54"/>
        <v>760000000</v>
      </c>
      <c r="W163" s="70"/>
      <c r="X163" s="70" t="s">
        <v>625</v>
      </c>
    </row>
    <row r="164" spans="1:24" ht="75.95" customHeight="1">
      <c r="A164" s="128" t="s">
        <v>21</v>
      </c>
      <c r="B164" s="143" t="s">
        <v>167</v>
      </c>
      <c r="C164" s="47">
        <v>105</v>
      </c>
      <c r="D164" s="964" t="s">
        <v>23</v>
      </c>
      <c r="E164" s="173" t="s">
        <v>302</v>
      </c>
      <c r="F164" s="164" t="s">
        <v>307</v>
      </c>
      <c r="G164" s="1020" t="s">
        <v>711</v>
      </c>
      <c r="H164" s="1004" t="s">
        <v>308</v>
      </c>
      <c r="I164" s="451" t="s">
        <v>658</v>
      </c>
      <c r="J164" s="724">
        <v>45597</v>
      </c>
      <c r="K164" s="724">
        <v>46387</v>
      </c>
      <c r="L164" s="70">
        <v>1</v>
      </c>
      <c r="M164" s="725">
        <v>24400000</v>
      </c>
      <c r="N164" s="551"/>
      <c r="O164" s="551">
        <v>1</v>
      </c>
      <c r="P164" s="727">
        <v>36600000</v>
      </c>
      <c r="Q164" s="551"/>
      <c r="R164" s="551">
        <v>1</v>
      </c>
      <c r="S164" s="854">
        <v>36600000</v>
      </c>
      <c r="T164" s="551"/>
      <c r="U164" s="551">
        <v>3</v>
      </c>
      <c r="V164" s="453">
        <f t="shared" si="44"/>
        <v>97600000</v>
      </c>
      <c r="W164" s="70" t="s">
        <v>624</v>
      </c>
      <c r="X164" s="70" t="s">
        <v>625</v>
      </c>
    </row>
    <row r="165" spans="1:24" ht="77.099999999999994" customHeight="1">
      <c r="A165" s="10" t="s">
        <v>21</v>
      </c>
      <c r="B165" s="143" t="s">
        <v>167</v>
      </c>
      <c r="C165" s="47">
        <v>105</v>
      </c>
      <c r="D165" s="964" t="s">
        <v>23</v>
      </c>
      <c r="E165" s="68" t="s">
        <v>302</v>
      </c>
      <c r="F165" s="457" t="s">
        <v>307</v>
      </c>
      <c r="G165" s="98" t="s">
        <v>148</v>
      </c>
      <c r="H165" s="70" t="s">
        <v>309</v>
      </c>
      <c r="I165" s="451" t="s">
        <v>531</v>
      </c>
      <c r="J165" s="451">
        <v>2025</v>
      </c>
      <c r="K165" s="451">
        <v>2026</v>
      </c>
      <c r="L165" s="70">
        <v>1</v>
      </c>
      <c r="M165" s="732">
        <v>0</v>
      </c>
      <c r="N165" s="551" t="s">
        <v>120</v>
      </c>
      <c r="O165" s="551">
        <v>2</v>
      </c>
      <c r="P165" s="727">
        <v>0</v>
      </c>
      <c r="Q165" s="551" t="s">
        <v>120</v>
      </c>
      <c r="R165" s="551">
        <v>2</v>
      </c>
      <c r="S165" s="854">
        <v>0</v>
      </c>
      <c r="T165" s="551" t="s">
        <v>120</v>
      </c>
      <c r="U165" s="551">
        <v>2</v>
      </c>
      <c r="V165" s="453">
        <f t="shared" si="44"/>
        <v>0</v>
      </c>
      <c r="W165" s="70" t="s">
        <v>529</v>
      </c>
      <c r="X165" s="70" t="s">
        <v>530</v>
      </c>
    </row>
    <row r="167" spans="1:24">
      <c r="L167" s="6" t="s">
        <v>449</v>
      </c>
      <c r="M167" s="779">
        <f>SUM(M6:M165)</f>
        <v>241677886433</v>
      </c>
      <c r="P167" s="776">
        <f>SUM(P6:P165)</f>
        <v>354827185739.75201</v>
      </c>
      <c r="S167" s="776">
        <f>SUM(S6:S165)</f>
        <v>222668309874.81458</v>
      </c>
      <c r="V167" s="190">
        <f>SUM(V6:V165)</f>
        <v>819173382047.56665</v>
      </c>
    </row>
    <row r="168" spans="1:24" ht="21" customHeight="1">
      <c r="M168" s="817"/>
    </row>
    <row r="169" spans="1:24" ht="26.1" customHeight="1">
      <c r="M169" s="818"/>
      <c r="N169" s="553"/>
      <c r="O169" s="553"/>
      <c r="Q169" s="553"/>
      <c r="R169" s="553"/>
      <c r="T169" s="553"/>
      <c r="U169" s="553"/>
      <c r="W169" s="107"/>
    </row>
    <row r="170" spans="1:24" ht="21" customHeight="1">
      <c r="M170" s="819"/>
      <c r="N170" s="562"/>
      <c r="O170" s="562"/>
      <c r="P170" s="819"/>
      <c r="Q170" s="562"/>
      <c r="S170" s="819"/>
    </row>
    <row r="171" spans="1:24" ht="21" customHeight="1">
      <c r="M171" s="820"/>
      <c r="P171" s="837"/>
      <c r="S171" s="837"/>
    </row>
    <row r="172" spans="1:24" ht="21" customHeight="1">
      <c r="M172" s="820"/>
      <c r="N172" s="565"/>
      <c r="O172" s="565"/>
      <c r="P172" s="820"/>
      <c r="Q172" s="565"/>
      <c r="R172" s="565"/>
      <c r="S172" s="820"/>
    </row>
    <row r="173" spans="1:24" ht="21" customHeight="1">
      <c r="M173" s="820"/>
      <c r="P173" s="837"/>
      <c r="S173" s="837"/>
    </row>
    <row r="174" spans="1:24" ht="21" customHeight="1"/>
    <row r="175" spans="1:24">
      <c r="C175" s="69"/>
      <c r="D175" s="975"/>
      <c r="E175" s="166"/>
      <c r="F175"/>
      <c r="G175"/>
      <c r="O175" s="554"/>
    </row>
    <row r="176" spans="1:24">
      <c r="C176" s="69"/>
      <c r="D176" s="975"/>
      <c r="E176" s="166"/>
      <c r="F176"/>
      <c r="G176"/>
      <c r="N176" s="555"/>
      <c r="O176" s="555"/>
      <c r="P176" s="838"/>
      <c r="S176" s="838"/>
    </row>
    <row r="177" spans="3:21" ht="21">
      <c r="C177" s="1044" t="s">
        <v>312</v>
      </c>
      <c r="D177" s="1044"/>
      <c r="E177" s="1044"/>
      <c r="F177"/>
      <c r="G177"/>
      <c r="P177" s="838"/>
      <c r="Q177" s="554"/>
      <c r="R177" s="554"/>
      <c r="S177" s="838"/>
      <c r="U177" s="556"/>
    </row>
    <row r="178" spans="3:21">
      <c r="C178" s="69"/>
      <c r="D178" s="975"/>
      <c r="E178" s="166"/>
      <c r="F178"/>
      <c r="G178"/>
      <c r="N178" s="555"/>
    </row>
    <row r="179" spans="3:21">
      <c r="C179" s="69"/>
      <c r="D179" s="975"/>
      <c r="E179" s="166"/>
      <c r="F179"/>
      <c r="G179"/>
    </row>
    <row r="180" spans="3:21" ht="42">
      <c r="C180" s="93" t="s">
        <v>313</v>
      </c>
      <c r="D180" s="976" t="s">
        <v>314</v>
      </c>
      <c r="E180" s="93" t="s">
        <v>315</v>
      </c>
      <c r="F180"/>
      <c r="G180"/>
    </row>
    <row r="181" spans="3:21" ht="21">
      <c r="C181" s="94">
        <v>1</v>
      </c>
      <c r="D181" s="952" t="s">
        <v>24</v>
      </c>
      <c r="E181" s="94">
        <v>16</v>
      </c>
      <c r="F181"/>
      <c r="G181"/>
    </row>
    <row r="182" spans="3:21" ht="21">
      <c r="C182" s="94">
        <v>2</v>
      </c>
      <c r="D182" s="952" t="s">
        <v>316</v>
      </c>
      <c r="E182" s="94">
        <v>6</v>
      </c>
      <c r="F182"/>
      <c r="G182"/>
    </row>
    <row r="183" spans="3:21" ht="21">
      <c r="C183" s="94">
        <v>3</v>
      </c>
      <c r="D183" s="952" t="s">
        <v>149</v>
      </c>
      <c r="E183" s="94">
        <v>5</v>
      </c>
      <c r="F183"/>
      <c r="G183"/>
    </row>
    <row r="184" spans="3:21" ht="21">
      <c r="C184" s="94">
        <v>4</v>
      </c>
      <c r="D184" s="952" t="s">
        <v>157</v>
      </c>
      <c r="E184" s="94">
        <v>6</v>
      </c>
      <c r="F184"/>
      <c r="G184"/>
    </row>
    <row r="185" spans="3:21" ht="21">
      <c r="C185" s="94">
        <v>5</v>
      </c>
      <c r="D185" s="952" t="s">
        <v>178</v>
      </c>
      <c r="E185" s="94">
        <v>10</v>
      </c>
      <c r="F185"/>
      <c r="G185"/>
    </row>
    <row r="186" spans="3:21" ht="21">
      <c r="C186" s="94">
        <v>6</v>
      </c>
      <c r="D186" s="952" t="s">
        <v>199</v>
      </c>
      <c r="E186" s="94">
        <v>11</v>
      </c>
      <c r="F186"/>
      <c r="G186"/>
    </row>
    <row r="187" spans="3:21" ht="25.5">
      <c r="C187" s="94">
        <v>7</v>
      </c>
      <c r="D187" s="952" t="s">
        <v>222</v>
      </c>
      <c r="E187" s="94">
        <v>13</v>
      </c>
      <c r="F187"/>
      <c r="G187"/>
    </row>
    <row r="188" spans="3:21" ht="21">
      <c r="C188" s="94">
        <v>8</v>
      </c>
      <c r="D188" s="952" t="s">
        <v>302</v>
      </c>
      <c r="E188" s="94">
        <v>3</v>
      </c>
      <c r="F188"/>
      <c r="G188"/>
    </row>
    <row r="189" spans="3:21" ht="45" customHeight="1">
      <c r="C189" s="94">
        <v>9</v>
      </c>
      <c r="D189" s="952" t="s">
        <v>239</v>
      </c>
      <c r="E189" s="94">
        <v>3</v>
      </c>
      <c r="F189"/>
      <c r="G189"/>
    </row>
    <row r="190" spans="3:21" ht="47.1" customHeight="1">
      <c r="C190" s="94">
        <v>10</v>
      </c>
      <c r="D190" s="952" t="s">
        <v>242</v>
      </c>
      <c r="E190" s="94">
        <v>30</v>
      </c>
      <c r="F190"/>
      <c r="G190"/>
    </row>
    <row r="191" spans="3:21" ht="48.95" customHeight="1">
      <c r="C191" s="94">
        <v>11</v>
      </c>
      <c r="D191" s="952" t="s">
        <v>296</v>
      </c>
      <c r="E191" s="94">
        <v>2</v>
      </c>
      <c r="F191"/>
      <c r="G191"/>
    </row>
    <row r="192" spans="3:21" ht="21">
      <c r="C192" s="95"/>
      <c r="D192" s="977" t="s">
        <v>315</v>
      </c>
      <c r="E192" s="96">
        <f>SUBTOTAL(9,E181:E191)</f>
        <v>105</v>
      </c>
      <c r="F192"/>
      <c r="G192"/>
    </row>
    <row r="193" spans="3:7">
      <c r="C193" s="69"/>
      <c r="D193" s="975"/>
      <c r="E193" s="166"/>
      <c r="F193"/>
      <c r="G193"/>
    </row>
    <row r="194" spans="3:7">
      <c r="C194" s="69"/>
      <c r="D194" s="975"/>
      <c r="E194" s="166"/>
      <c r="F194"/>
      <c r="G194"/>
    </row>
    <row r="195" spans="3:7">
      <c r="C195" s="69"/>
      <c r="D195" s="975"/>
      <c r="E195" s="166"/>
      <c r="F195"/>
      <c r="G195"/>
    </row>
    <row r="196" spans="3:7">
      <c r="C196" s="69"/>
      <c r="D196" s="975"/>
      <c r="E196" s="166"/>
      <c r="F196"/>
      <c r="G196"/>
    </row>
    <row r="197" spans="3:7">
      <c r="C197" s="69"/>
      <c r="D197" s="975"/>
      <c r="E197" s="166"/>
      <c r="F197"/>
      <c r="G197"/>
    </row>
  </sheetData>
  <autoFilter ref="A5:AA167" xr:uid="{00000000-0009-0000-0000-000001000000}"/>
  <mergeCells count="2">
    <mergeCell ref="A2:M2"/>
    <mergeCell ref="C177:E177"/>
  </mergeCells>
  <phoneticPr fontId="65" type="noConversion"/>
  <dataValidations disablePrompts="1" count="2">
    <dataValidation type="list" allowBlank="1" showInputMessage="1" showErrorMessage="1" sqref="N150:N152 N28 Q28 N67 Q67 T150:T152 Q150:Q152" xr:uid="{3378892B-C6A7-644F-8376-118463EF7867}">
      <formula1>$M$53:$M$55</formula1>
    </dataValidation>
    <dataValidation type="list" allowBlank="1" showInputMessage="1" showErrorMessage="1" sqref="T67 T28" xr:uid="{FE49A537-6932-B74B-BAB3-39EED0B94024}">
      <formula1>$M$51:$M$53</formula1>
    </dataValidation>
  </dataValidations>
  <hyperlinks>
    <hyperlink ref="X39" r:id="rId1" xr:uid="{061CD69B-D276-DC4E-A57B-B6293DC388DF}"/>
  </hyperlinks>
  <pageMargins left="0.7" right="0.7" top="0.75" bottom="0.75" header="0.3" footer="0.3"/>
  <pageSetup paperSize="9"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Y78"/>
  <sheetViews>
    <sheetView topLeftCell="D46" zoomScale="93" zoomScaleNormal="93" workbookViewId="0">
      <selection activeCell="H65" sqref="H65"/>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51" t="s">
        <v>317</v>
      </c>
      <c r="B2" s="1051"/>
      <c r="C2" s="1051"/>
      <c r="D2" s="1051"/>
      <c r="E2" s="1051"/>
      <c r="F2" s="1051"/>
      <c r="G2" s="1051"/>
      <c r="H2" s="1051"/>
      <c r="I2" s="1051"/>
      <c r="J2" s="1051"/>
      <c r="K2" s="1051"/>
      <c r="L2" s="1051"/>
      <c r="M2" s="1051"/>
      <c r="N2" s="1051"/>
      <c r="O2" s="1051"/>
      <c r="P2" s="1051"/>
      <c r="Q2" s="1051"/>
      <c r="R2" s="1051"/>
      <c r="S2" s="1051"/>
      <c r="T2" s="1051"/>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508</v>
      </c>
      <c r="N5" s="561" t="s">
        <v>20</v>
      </c>
      <c r="O5" s="559" t="s">
        <v>12</v>
      </c>
      <c r="P5" s="557" t="s">
        <v>509</v>
      </c>
      <c r="Q5" s="561" t="s">
        <v>20</v>
      </c>
      <c r="R5" s="559" t="s">
        <v>13</v>
      </c>
      <c r="S5" s="557" t="s">
        <v>510</v>
      </c>
      <c r="T5" s="561" t="s">
        <v>20</v>
      </c>
      <c r="U5" s="559" t="s">
        <v>14</v>
      </c>
      <c r="V5" s="560" t="s">
        <v>15</v>
      </c>
      <c r="W5" s="559" t="s">
        <v>16</v>
      </c>
      <c r="X5" s="168" t="s">
        <v>17</v>
      </c>
    </row>
    <row r="6" spans="1:24" ht="131.1" customHeight="1">
      <c r="A6" s="10" t="s">
        <v>21</v>
      </c>
      <c r="B6" s="137" t="s">
        <v>22</v>
      </c>
      <c r="C6" s="1045">
        <v>1</v>
      </c>
      <c r="D6" s="1047" t="s">
        <v>23</v>
      </c>
      <c r="E6" s="48" t="s">
        <v>24</v>
      </c>
      <c r="F6" s="733" t="s">
        <v>596</v>
      </c>
      <c r="G6" s="1014" t="s">
        <v>711</v>
      </c>
      <c r="H6" s="991" t="s">
        <v>622</v>
      </c>
      <c r="I6" s="585" t="s">
        <v>623</v>
      </c>
      <c r="J6" s="202">
        <v>0</v>
      </c>
      <c r="K6" s="586">
        <v>46387</v>
      </c>
      <c r="L6" s="204">
        <v>0.2</v>
      </c>
      <c r="M6" s="587">
        <v>250000000</v>
      </c>
      <c r="N6" s="222" t="s">
        <v>580</v>
      </c>
      <c r="O6" s="464">
        <v>0.4</v>
      </c>
      <c r="P6" s="478">
        <v>500000000</v>
      </c>
      <c r="Q6" s="222" t="s">
        <v>580</v>
      </c>
      <c r="R6" s="588">
        <v>0.4</v>
      </c>
      <c r="S6" s="203">
        <v>500000000</v>
      </c>
      <c r="T6" s="222" t="s">
        <v>580</v>
      </c>
      <c r="U6" s="589">
        <v>1</v>
      </c>
      <c r="V6" s="590">
        <f t="shared" ref="V6:V7" si="0">+M6+P6+S6</f>
        <v>1250000000</v>
      </c>
      <c r="W6" s="30" t="s">
        <v>624</v>
      </c>
      <c r="X6" s="30" t="s">
        <v>625</v>
      </c>
    </row>
    <row r="7" spans="1:24" ht="104.1" hidden="1" customHeight="1">
      <c r="A7" s="10" t="s">
        <v>21</v>
      </c>
      <c r="B7" s="137" t="s">
        <v>22</v>
      </c>
      <c r="C7" s="1046"/>
      <c r="D7" s="1048"/>
      <c r="E7" s="48" t="s">
        <v>24</v>
      </c>
      <c r="F7" s="733" t="s">
        <v>596</v>
      </c>
      <c r="G7" s="11" t="s">
        <v>30</v>
      </c>
      <c r="H7" s="14" t="s">
        <v>25</v>
      </c>
      <c r="I7" s="14"/>
      <c r="J7" s="14"/>
      <c r="K7" s="14"/>
      <c r="L7" s="201">
        <v>10</v>
      </c>
      <c r="M7" s="587">
        <v>24000000</v>
      </c>
      <c r="N7" s="222" t="s">
        <v>568</v>
      </c>
      <c r="O7" s="463">
        <v>10</v>
      </c>
      <c r="P7" s="591">
        <f>M7*1.06</f>
        <v>25440000</v>
      </c>
      <c r="Q7" s="222" t="s">
        <v>568</v>
      </c>
      <c r="R7" s="463">
        <v>10</v>
      </c>
      <c r="S7" s="206">
        <f>P7*1.03</f>
        <v>26203200</v>
      </c>
      <c r="T7" s="222" t="s">
        <v>568</v>
      </c>
      <c r="U7" s="463">
        <f>L7+O7+R7</f>
        <v>30</v>
      </c>
      <c r="V7" s="590">
        <f t="shared" si="0"/>
        <v>75643200</v>
      </c>
      <c r="W7" s="30" t="s">
        <v>569</v>
      </c>
      <c r="X7" s="30" t="s">
        <v>570</v>
      </c>
    </row>
    <row r="8" spans="1:24" ht="84" hidden="1" customHeight="1">
      <c r="A8" s="10" t="s">
        <v>28</v>
      </c>
      <c r="B8" s="137" t="s">
        <v>22</v>
      </c>
      <c r="C8" s="47">
        <v>2</v>
      </c>
      <c r="D8" s="110" t="s">
        <v>23</v>
      </c>
      <c r="E8" s="48" t="s">
        <v>24</v>
      </c>
      <c r="F8" s="64" t="s">
        <v>29</v>
      </c>
      <c r="G8" s="11" t="s">
        <v>30</v>
      </c>
      <c r="H8" s="14" t="s">
        <v>25</v>
      </c>
      <c r="I8" s="14"/>
      <c r="J8" s="14"/>
      <c r="K8" s="14"/>
      <c r="L8" s="30">
        <v>16</v>
      </c>
      <c r="M8" s="587">
        <v>38400000</v>
      </c>
      <c r="N8" s="222" t="s">
        <v>568</v>
      </c>
      <c r="O8" s="222">
        <v>16</v>
      </c>
      <c r="P8" s="591">
        <f t="shared" ref="P8" si="1">M8*1.06</f>
        <v>40704000</v>
      </c>
      <c r="Q8" s="222" t="s">
        <v>568</v>
      </c>
      <c r="R8" s="222">
        <v>16</v>
      </c>
      <c r="S8" s="206">
        <f t="shared" ref="S8" si="2">P8*1.03</f>
        <v>41925120</v>
      </c>
      <c r="T8" s="222" t="s">
        <v>568</v>
      </c>
      <c r="U8" s="463">
        <f t="shared" ref="U8" si="3">L8+O8+R8</f>
        <v>48</v>
      </c>
      <c r="V8" s="590">
        <f t="shared" ref="V8:V42" si="4">+M8+P8+S8</f>
        <v>121029120</v>
      </c>
      <c r="W8" s="30" t="s">
        <v>569</v>
      </c>
      <c r="X8" s="30" t="s">
        <v>570</v>
      </c>
    </row>
    <row r="9" spans="1:24" ht="84" hidden="1" customHeight="1">
      <c r="A9" s="10" t="s">
        <v>21</v>
      </c>
      <c r="B9" s="137" t="s">
        <v>22</v>
      </c>
      <c r="C9" s="1045">
        <v>3</v>
      </c>
      <c r="D9" s="1047" t="s">
        <v>23</v>
      </c>
      <c r="E9" s="48" t="s">
        <v>24</v>
      </c>
      <c r="F9" s="112" t="s">
        <v>31</v>
      </c>
      <c r="G9" s="11" t="s">
        <v>367</v>
      </c>
      <c r="H9" s="592" t="s">
        <v>368</v>
      </c>
      <c r="I9" s="14"/>
      <c r="J9" s="14"/>
      <c r="K9" s="14"/>
      <c r="L9" s="593" t="s">
        <v>369</v>
      </c>
      <c r="M9" s="594">
        <v>1718652492</v>
      </c>
      <c r="N9" s="222" t="s">
        <v>680</v>
      </c>
      <c r="O9" s="222"/>
      <c r="P9" s="591"/>
      <c r="Q9" s="222"/>
      <c r="R9" s="222"/>
      <c r="S9" s="206"/>
      <c r="T9" s="222"/>
      <c r="U9" s="222"/>
      <c r="V9" s="590">
        <f>+M9+P9+S9</f>
        <v>1718652492</v>
      </c>
      <c r="W9" s="30"/>
      <c r="X9" s="30"/>
    </row>
    <row r="10" spans="1:24" ht="84" hidden="1" customHeight="1">
      <c r="A10" s="10" t="s">
        <v>21</v>
      </c>
      <c r="B10" s="137" t="s">
        <v>22</v>
      </c>
      <c r="C10" s="1046"/>
      <c r="D10" s="1048"/>
      <c r="E10" s="48" t="s">
        <v>24</v>
      </c>
      <c r="F10" s="112" t="s">
        <v>31</v>
      </c>
      <c r="G10" s="78" t="s">
        <v>30</v>
      </c>
      <c r="H10" s="14" t="s">
        <v>25</v>
      </c>
      <c r="I10" s="14"/>
      <c r="J10" s="14"/>
      <c r="K10" s="14"/>
      <c r="L10" s="208">
        <v>16</v>
      </c>
      <c r="M10" s="587">
        <v>19200000</v>
      </c>
      <c r="N10" s="222" t="s">
        <v>568</v>
      </c>
      <c r="O10" s="465">
        <v>16</v>
      </c>
      <c r="P10" s="591">
        <f>M10*1.06</f>
        <v>20352000</v>
      </c>
      <c r="Q10" s="222" t="s">
        <v>568</v>
      </c>
      <c r="R10" s="465">
        <v>16</v>
      </c>
      <c r="S10" s="206">
        <f>P10*1.03</f>
        <v>20962560</v>
      </c>
      <c r="T10" s="222" t="s">
        <v>568</v>
      </c>
      <c r="U10" s="463">
        <f>L10+O10+R10</f>
        <v>48</v>
      </c>
      <c r="V10" s="590">
        <f>+M10+P10+S10</f>
        <v>60514560</v>
      </c>
      <c r="W10" s="30" t="s">
        <v>569</v>
      </c>
      <c r="X10" s="30" t="s">
        <v>570</v>
      </c>
    </row>
    <row r="11" spans="1:24" ht="84" customHeight="1">
      <c r="A11" s="10" t="s">
        <v>28</v>
      </c>
      <c r="B11" s="137" t="s">
        <v>22</v>
      </c>
      <c r="C11" s="1045">
        <v>4</v>
      </c>
      <c r="D11" s="1047" t="s">
        <v>23</v>
      </c>
      <c r="E11" s="48" t="s">
        <v>24</v>
      </c>
      <c r="F11" s="1021" t="s">
        <v>32</v>
      </c>
      <c r="G11" s="1014" t="s">
        <v>711</v>
      </c>
      <c r="H11" s="1033" t="s">
        <v>626</v>
      </c>
      <c r="I11" s="585" t="s">
        <v>627</v>
      </c>
      <c r="J11" s="211">
        <v>45658</v>
      </c>
      <c r="K11" s="211">
        <v>46387</v>
      </c>
      <c r="L11" s="595">
        <v>0</v>
      </c>
      <c r="M11" s="587"/>
      <c r="N11" s="222"/>
      <c r="O11" s="589">
        <v>0.5</v>
      </c>
      <c r="P11" s="591">
        <v>375000000</v>
      </c>
      <c r="Q11" s="222" t="s">
        <v>580</v>
      </c>
      <c r="R11" s="589">
        <v>0.5</v>
      </c>
      <c r="S11" s="206">
        <v>375000000</v>
      </c>
      <c r="T11" s="222" t="s">
        <v>580</v>
      </c>
      <c r="U11" s="589">
        <v>1</v>
      </c>
      <c r="V11" s="590">
        <f t="shared" si="4"/>
        <v>750000000</v>
      </c>
      <c r="W11" s="30" t="s">
        <v>624</v>
      </c>
      <c r="X11" s="30" t="s">
        <v>625</v>
      </c>
    </row>
    <row r="12" spans="1:24" ht="84" hidden="1" customHeight="1">
      <c r="A12" s="10" t="s">
        <v>28</v>
      </c>
      <c r="B12" s="137" t="s">
        <v>22</v>
      </c>
      <c r="C12" s="1046"/>
      <c r="D12" s="1048"/>
      <c r="E12" s="48" t="s">
        <v>24</v>
      </c>
      <c r="F12" s="135" t="s">
        <v>32</v>
      </c>
      <c r="G12" s="11" t="s">
        <v>30</v>
      </c>
      <c r="H12" s="14" t="s">
        <v>25</v>
      </c>
      <c r="I12" s="14"/>
      <c r="J12" s="14"/>
      <c r="K12" s="14"/>
      <c r="L12" s="30">
        <v>16</v>
      </c>
      <c r="M12" s="587">
        <v>19200000</v>
      </c>
      <c r="N12" s="222" t="s">
        <v>568</v>
      </c>
      <c r="O12" s="222">
        <v>16</v>
      </c>
      <c r="P12" s="591">
        <f t="shared" ref="P12:P13" si="5">M12*1.06</f>
        <v>20352000</v>
      </c>
      <c r="Q12" s="222" t="s">
        <v>568</v>
      </c>
      <c r="R12" s="222">
        <v>16</v>
      </c>
      <c r="S12" s="206">
        <f t="shared" ref="S12:S13" si="6">P12*1.03</f>
        <v>20962560</v>
      </c>
      <c r="T12" s="222" t="s">
        <v>568</v>
      </c>
      <c r="U12" s="463">
        <f t="shared" ref="U12:U13" si="7">L12+O12+R12</f>
        <v>48</v>
      </c>
      <c r="V12" s="590">
        <f t="shared" si="4"/>
        <v>60514560</v>
      </c>
      <c r="W12" s="30" t="s">
        <v>569</v>
      </c>
      <c r="X12" s="30" t="s">
        <v>570</v>
      </c>
    </row>
    <row r="13" spans="1:24" ht="84" hidden="1" customHeight="1">
      <c r="A13" s="10" t="s">
        <v>28</v>
      </c>
      <c r="B13" s="137" t="s">
        <v>22</v>
      </c>
      <c r="C13" s="1045">
        <v>5</v>
      </c>
      <c r="D13" s="1047" t="s">
        <v>23</v>
      </c>
      <c r="E13" s="48" t="s">
        <v>24</v>
      </c>
      <c r="F13" s="136" t="s">
        <v>33</v>
      </c>
      <c r="G13" s="11" t="s">
        <v>30</v>
      </c>
      <c r="H13" s="14" t="s">
        <v>25</v>
      </c>
      <c r="I13" s="14"/>
      <c r="J13" s="14"/>
      <c r="K13" s="14"/>
      <c r="L13" s="208">
        <v>16</v>
      </c>
      <c r="M13" s="587">
        <v>19200000</v>
      </c>
      <c r="N13" s="222" t="s">
        <v>568</v>
      </c>
      <c r="O13" s="465">
        <v>16</v>
      </c>
      <c r="P13" s="591">
        <f t="shared" si="5"/>
        <v>20352000</v>
      </c>
      <c r="Q13" s="222" t="s">
        <v>568</v>
      </c>
      <c r="R13" s="465">
        <v>16</v>
      </c>
      <c r="S13" s="206">
        <f t="shared" si="6"/>
        <v>20962560</v>
      </c>
      <c r="T13" s="222" t="s">
        <v>568</v>
      </c>
      <c r="U13" s="463">
        <f t="shared" si="7"/>
        <v>48</v>
      </c>
      <c r="V13" s="590">
        <f t="shared" si="4"/>
        <v>60514560</v>
      </c>
      <c r="W13" s="30" t="s">
        <v>569</v>
      </c>
      <c r="X13" s="30" t="s">
        <v>570</v>
      </c>
    </row>
    <row r="14" spans="1:24" ht="84" hidden="1" customHeight="1">
      <c r="A14" s="10" t="s">
        <v>28</v>
      </c>
      <c r="B14" s="137" t="s">
        <v>22</v>
      </c>
      <c r="C14" s="1049"/>
      <c r="D14" s="1050"/>
      <c r="E14" s="48" t="s">
        <v>24</v>
      </c>
      <c r="F14" s="136" t="s">
        <v>33</v>
      </c>
      <c r="G14" s="209" t="s">
        <v>34</v>
      </c>
      <c r="H14" s="210" t="s">
        <v>35</v>
      </c>
      <c r="I14" s="14" t="s">
        <v>36</v>
      </c>
      <c r="J14" s="211">
        <v>45444</v>
      </c>
      <c r="K14" s="211">
        <v>45657</v>
      </c>
      <c r="L14" s="14">
        <v>1</v>
      </c>
      <c r="M14" s="591">
        <v>17458650</v>
      </c>
      <c r="N14" s="466" t="s">
        <v>37</v>
      </c>
      <c r="O14" s="466">
        <v>0</v>
      </c>
      <c r="P14" s="587">
        <v>0</v>
      </c>
      <c r="Q14" s="466" t="s">
        <v>38</v>
      </c>
      <c r="R14" s="466">
        <v>0</v>
      </c>
      <c r="S14" s="213"/>
      <c r="T14" s="466" t="s">
        <v>38</v>
      </c>
      <c r="U14" s="466">
        <v>1</v>
      </c>
      <c r="V14" s="590">
        <f t="shared" si="4"/>
        <v>17458650</v>
      </c>
      <c r="W14" s="212" t="s">
        <v>39</v>
      </c>
      <c r="X14" s="30" t="s">
        <v>40</v>
      </c>
    </row>
    <row r="15" spans="1:24" ht="84" hidden="1" customHeight="1">
      <c r="A15" s="10" t="s">
        <v>28</v>
      </c>
      <c r="B15" s="137" t="s">
        <v>22</v>
      </c>
      <c r="C15" s="1049"/>
      <c r="D15" s="1050"/>
      <c r="E15" s="48" t="s">
        <v>24</v>
      </c>
      <c r="F15" s="136" t="s">
        <v>33</v>
      </c>
      <c r="G15" s="209" t="s">
        <v>34</v>
      </c>
      <c r="H15" s="210" t="s">
        <v>41</v>
      </c>
      <c r="I15" s="210" t="s">
        <v>42</v>
      </c>
      <c r="J15" s="211">
        <v>45323</v>
      </c>
      <c r="K15" s="211">
        <v>46387</v>
      </c>
      <c r="L15" s="14">
        <v>500</v>
      </c>
      <c r="M15" s="587">
        <v>25660083</v>
      </c>
      <c r="N15" s="466" t="s">
        <v>37</v>
      </c>
      <c r="O15" s="466">
        <v>700</v>
      </c>
      <c r="P15" s="587">
        <v>32591210</v>
      </c>
      <c r="Q15" s="466" t="s">
        <v>37</v>
      </c>
      <c r="R15" s="466">
        <v>500</v>
      </c>
      <c r="S15" s="213">
        <v>32622249</v>
      </c>
      <c r="T15" s="466" t="s">
        <v>37</v>
      </c>
      <c r="U15" s="466">
        <v>1700</v>
      </c>
      <c r="V15" s="590">
        <f t="shared" si="4"/>
        <v>90873542</v>
      </c>
      <c r="W15" s="212" t="s">
        <v>43</v>
      </c>
      <c r="X15" s="30" t="s">
        <v>44</v>
      </c>
    </row>
    <row r="16" spans="1:24" ht="84" hidden="1" customHeight="1">
      <c r="A16" s="10" t="s">
        <v>28</v>
      </c>
      <c r="B16" s="137" t="s">
        <v>22</v>
      </c>
      <c r="C16" s="1046"/>
      <c r="D16" s="1048"/>
      <c r="E16" s="48" t="s">
        <v>24</v>
      </c>
      <c r="F16" s="136" t="s">
        <v>33</v>
      </c>
      <c r="G16" s="209" t="s">
        <v>34</v>
      </c>
      <c r="H16" s="210" t="s">
        <v>45</v>
      </c>
      <c r="I16" s="210" t="s">
        <v>46</v>
      </c>
      <c r="J16" s="211">
        <v>45444</v>
      </c>
      <c r="K16" s="211">
        <v>46022</v>
      </c>
      <c r="L16" s="14">
        <v>2</v>
      </c>
      <c r="M16" s="591">
        <v>62400000</v>
      </c>
      <c r="N16" s="466" t="s">
        <v>37</v>
      </c>
      <c r="O16" s="466">
        <v>4</v>
      </c>
      <c r="P16" s="587">
        <f>2*68640000</f>
        <v>137280000</v>
      </c>
      <c r="Q16" s="466" t="s">
        <v>37</v>
      </c>
      <c r="R16" s="466">
        <v>0</v>
      </c>
      <c r="S16" s="213"/>
      <c r="T16" s="466" t="s">
        <v>38</v>
      </c>
      <c r="U16" s="466">
        <v>6</v>
      </c>
      <c r="V16" s="590">
        <f t="shared" si="4"/>
        <v>199680000</v>
      </c>
      <c r="W16" s="212" t="s">
        <v>47</v>
      </c>
      <c r="X16" s="30" t="s">
        <v>48</v>
      </c>
    </row>
    <row r="17" spans="1:24" ht="117" hidden="1" customHeight="1">
      <c r="A17" s="10" t="s">
        <v>21</v>
      </c>
      <c r="B17" s="137" t="s">
        <v>22</v>
      </c>
      <c r="C17" s="1045">
        <v>6</v>
      </c>
      <c r="D17" s="1047" t="s">
        <v>23</v>
      </c>
      <c r="E17" s="48" t="s">
        <v>24</v>
      </c>
      <c r="F17" s="112" t="s">
        <v>694</v>
      </c>
      <c r="G17" s="78" t="s">
        <v>367</v>
      </c>
      <c r="H17" s="592" t="s">
        <v>368</v>
      </c>
      <c r="I17" s="14"/>
      <c r="J17" s="14"/>
      <c r="K17" s="14"/>
      <c r="L17" s="593" t="s">
        <v>369</v>
      </c>
      <c r="M17" s="596">
        <v>2762578092</v>
      </c>
      <c r="N17" s="222" t="s">
        <v>680</v>
      </c>
      <c r="O17" s="222" t="s">
        <v>703</v>
      </c>
      <c r="P17" s="591">
        <v>356074400</v>
      </c>
      <c r="Q17" s="222" t="s">
        <v>680</v>
      </c>
      <c r="R17" s="222"/>
      <c r="S17" s="206"/>
      <c r="T17" s="222"/>
      <c r="U17" s="222"/>
      <c r="V17" s="590">
        <f>+M17+P17+S17</f>
        <v>3118652492</v>
      </c>
      <c r="W17" s="30"/>
      <c r="X17" s="30"/>
    </row>
    <row r="18" spans="1:24" ht="123" customHeight="1">
      <c r="A18" s="10" t="s">
        <v>28</v>
      </c>
      <c r="B18" s="137" t="s">
        <v>22</v>
      </c>
      <c r="C18" s="1049"/>
      <c r="D18" s="1050"/>
      <c r="E18" s="48" t="s">
        <v>24</v>
      </c>
      <c r="F18" s="1022" t="s">
        <v>694</v>
      </c>
      <c r="G18" s="1014" t="s">
        <v>711</v>
      </c>
      <c r="H18" s="1033" t="s">
        <v>628</v>
      </c>
      <c r="I18" s="585" t="s">
        <v>629</v>
      </c>
      <c r="J18" s="14"/>
      <c r="K18" s="211">
        <v>46387</v>
      </c>
      <c r="L18" s="14">
        <v>10</v>
      </c>
      <c r="M18" s="587">
        <v>150000000</v>
      </c>
      <c r="N18" s="222" t="s">
        <v>580</v>
      </c>
      <c r="O18" s="222">
        <v>10</v>
      </c>
      <c r="P18" s="587">
        <v>150000000</v>
      </c>
      <c r="Q18" s="222" t="s">
        <v>580</v>
      </c>
      <c r="R18" s="222">
        <v>10</v>
      </c>
      <c r="S18" s="213">
        <v>150000000</v>
      </c>
      <c r="T18" s="222" t="s">
        <v>580</v>
      </c>
      <c r="U18" s="222">
        <v>30</v>
      </c>
      <c r="V18" s="590">
        <f t="shared" si="4"/>
        <v>450000000</v>
      </c>
      <c r="W18" s="30" t="s">
        <v>624</v>
      </c>
      <c r="X18" s="30" t="s">
        <v>625</v>
      </c>
    </row>
    <row r="19" spans="1:24" ht="138" hidden="1" customHeight="1">
      <c r="A19" s="10" t="s">
        <v>28</v>
      </c>
      <c r="B19" s="137" t="s">
        <v>22</v>
      </c>
      <c r="C19" s="1049"/>
      <c r="D19" s="1050"/>
      <c r="E19" s="48" t="s">
        <v>24</v>
      </c>
      <c r="F19" s="112" t="s">
        <v>694</v>
      </c>
      <c r="G19" s="78" t="s">
        <v>520</v>
      </c>
      <c r="H19" s="14" t="s">
        <v>49</v>
      </c>
      <c r="I19" s="14">
        <v>5</v>
      </c>
      <c r="J19" s="14" t="s">
        <v>50</v>
      </c>
      <c r="K19" s="14" t="s">
        <v>51</v>
      </c>
      <c r="L19" s="14" t="s">
        <v>52</v>
      </c>
      <c r="M19" s="587">
        <v>100000000</v>
      </c>
      <c r="N19" s="222">
        <v>5</v>
      </c>
      <c r="O19" s="220" t="s">
        <v>431</v>
      </c>
      <c r="P19" s="591">
        <v>50000000</v>
      </c>
      <c r="Q19" s="467">
        <v>5</v>
      </c>
      <c r="R19" s="220" t="s">
        <v>431</v>
      </c>
      <c r="S19" s="206">
        <v>50000000</v>
      </c>
      <c r="T19" s="467">
        <v>5</v>
      </c>
      <c r="U19" s="220" t="s">
        <v>432</v>
      </c>
      <c r="V19" s="590">
        <f t="shared" si="4"/>
        <v>200000000</v>
      </c>
      <c r="W19" s="30" t="s">
        <v>53</v>
      </c>
      <c r="X19" s="30" t="s">
        <v>54</v>
      </c>
    </row>
    <row r="20" spans="1:24" ht="153" hidden="1" customHeight="1">
      <c r="A20" s="10" t="s">
        <v>28</v>
      </c>
      <c r="B20" s="137" t="s">
        <v>22</v>
      </c>
      <c r="C20" s="1046"/>
      <c r="D20" s="1048"/>
      <c r="E20" s="48" t="s">
        <v>24</v>
      </c>
      <c r="F20" s="112" t="s">
        <v>694</v>
      </c>
      <c r="G20" s="11" t="s">
        <v>55</v>
      </c>
      <c r="H20" s="597" t="s">
        <v>630</v>
      </c>
      <c r="I20" s="597"/>
      <c r="J20" s="597"/>
      <c r="K20" s="597"/>
      <c r="L20" s="598">
        <v>9</v>
      </c>
      <c r="M20" s="599">
        <f>L20*3000000</f>
        <v>27000000</v>
      </c>
      <c r="N20" s="600"/>
      <c r="O20" s="600">
        <v>45</v>
      </c>
      <c r="P20" s="599">
        <f>O20*3000000</f>
        <v>135000000</v>
      </c>
      <c r="Q20" s="600"/>
      <c r="R20" s="600">
        <v>45</v>
      </c>
      <c r="S20" s="601">
        <f>R20*3000000</f>
        <v>135000000</v>
      </c>
      <c r="T20" s="600"/>
      <c r="U20" s="602">
        <f>+L20+O20+R20</f>
        <v>99</v>
      </c>
      <c r="V20" s="603">
        <f>+M20+P20+S20</f>
        <v>297000000</v>
      </c>
      <c r="W20" s="600"/>
      <c r="X20" s="30"/>
    </row>
    <row r="21" spans="1:24" ht="153" hidden="1" customHeight="1">
      <c r="A21" s="128"/>
      <c r="B21" s="137"/>
      <c r="C21" s="47">
        <v>7</v>
      </c>
      <c r="D21" s="110" t="s">
        <v>23</v>
      </c>
      <c r="E21" s="48" t="s">
        <v>24</v>
      </c>
      <c r="F21" s="600" t="s">
        <v>684</v>
      </c>
      <c r="G21" s="78" t="s">
        <v>55</v>
      </c>
      <c r="H21" s="600" t="s">
        <v>630</v>
      </c>
      <c r="I21" s="597" t="s">
        <v>681</v>
      </c>
      <c r="J21" s="763">
        <v>45597</v>
      </c>
      <c r="K21" s="763">
        <v>46387</v>
      </c>
      <c r="L21" s="598">
        <v>15</v>
      </c>
      <c r="M21" s="773">
        <v>100000000</v>
      </c>
      <c r="N21" s="765" t="s">
        <v>685</v>
      </c>
      <c r="O21" s="765">
        <v>15</v>
      </c>
      <c r="P21" s="773">
        <v>105000000</v>
      </c>
      <c r="Q21" s="765" t="s">
        <v>685</v>
      </c>
      <c r="R21" s="765">
        <v>15</v>
      </c>
      <c r="S21" s="773">
        <v>105000000</v>
      </c>
      <c r="T21" s="765" t="s">
        <v>685</v>
      </c>
      <c r="U21" s="766">
        <f>+L21+O21+R21</f>
        <v>45</v>
      </c>
      <c r="V21" s="937">
        <f>+M21+P21+S21</f>
        <v>310000000</v>
      </c>
      <c r="W21" s="938"/>
      <c r="X21" s="768" t="s">
        <v>686</v>
      </c>
    </row>
    <row r="22" spans="1:24" ht="144.94999999999999" customHeight="1">
      <c r="A22" s="128" t="s">
        <v>28</v>
      </c>
      <c r="B22" s="137" t="s">
        <v>22</v>
      </c>
      <c r="C22" s="1045">
        <v>8</v>
      </c>
      <c r="D22" s="1047" t="s">
        <v>23</v>
      </c>
      <c r="E22" s="48" t="s">
        <v>24</v>
      </c>
      <c r="F22" s="1021" t="s">
        <v>56</v>
      </c>
      <c r="G22" s="1014" t="s">
        <v>711</v>
      </c>
      <c r="H22" s="1033" t="s">
        <v>57</v>
      </c>
      <c r="I22" s="14"/>
      <c r="J22" s="14"/>
      <c r="K22" s="14"/>
      <c r="L22" s="214">
        <v>180</v>
      </c>
      <c r="M22" s="587">
        <v>450000000</v>
      </c>
      <c r="N22" s="222"/>
      <c r="O22" s="222"/>
      <c r="P22" s="591">
        <v>450000000</v>
      </c>
      <c r="Q22" s="222"/>
      <c r="R22" s="222"/>
      <c r="S22" s="206">
        <v>450000000</v>
      </c>
      <c r="T22" s="222"/>
      <c r="U22" s="222"/>
      <c r="V22" s="590">
        <f t="shared" si="4"/>
        <v>1350000000</v>
      </c>
      <c r="W22" s="30"/>
      <c r="X22" s="30"/>
    </row>
    <row r="23" spans="1:24" ht="72.95" customHeight="1">
      <c r="A23" s="128" t="s">
        <v>28</v>
      </c>
      <c r="B23" s="137" t="s">
        <v>22</v>
      </c>
      <c r="C23" s="1049"/>
      <c r="D23" s="1048"/>
      <c r="E23" s="48" t="s">
        <v>24</v>
      </c>
      <c r="F23" s="1021" t="s">
        <v>56</v>
      </c>
      <c r="G23" s="1014" t="s">
        <v>711</v>
      </c>
      <c r="H23" s="1033" t="s">
        <v>58</v>
      </c>
      <c r="I23" s="14"/>
      <c r="J23" s="14"/>
      <c r="K23" s="14"/>
      <c r="L23" s="214">
        <v>150</v>
      </c>
      <c r="M23" s="587">
        <v>500000000</v>
      </c>
      <c r="N23" s="222"/>
      <c r="O23" s="222"/>
      <c r="P23" s="591">
        <v>500000000</v>
      </c>
      <c r="Q23" s="222"/>
      <c r="R23" s="222"/>
      <c r="S23" s="206">
        <v>500000000</v>
      </c>
      <c r="T23" s="222"/>
      <c r="U23" s="222"/>
      <c r="V23" s="590">
        <f t="shared" si="4"/>
        <v>1500000000</v>
      </c>
      <c r="W23" s="30"/>
      <c r="X23" s="30"/>
    </row>
    <row r="24" spans="1:24" ht="84" hidden="1" customHeight="1">
      <c r="A24" s="10" t="s">
        <v>21</v>
      </c>
      <c r="B24" s="76" t="s">
        <v>22</v>
      </c>
      <c r="C24" s="1049">
        <v>9</v>
      </c>
      <c r="D24" s="1047" t="s">
        <v>23</v>
      </c>
      <c r="E24" s="126" t="s">
        <v>111</v>
      </c>
      <c r="F24" s="150" t="s">
        <v>112</v>
      </c>
      <c r="G24" s="126" t="s">
        <v>113</v>
      </c>
      <c r="H24" s="191" t="s">
        <v>71</v>
      </c>
      <c r="I24" s="191"/>
      <c r="J24" s="191"/>
      <c r="K24" s="191"/>
      <c r="L24" s="244">
        <v>25</v>
      </c>
      <c r="M24" s="609">
        <v>15000000</v>
      </c>
      <c r="N24" s="246" t="s">
        <v>120</v>
      </c>
      <c r="O24" s="246">
        <v>30</v>
      </c>
      <c r="P24" s="610">
        <v>15000000</v>
      </c>
      <c r="Q24" s="246" t="s">
        <v>120</v>
      </c>
      <c r="R24" s="246">
        <v>35</v>
      </c>
      <c r="S24" s="245">
        <v>15000000</v>
      </c>
      <c r="T24" s="246" t="s">
        <v>120</v>
      </c>
      <c r="U24" s="246">
        <v>90</v>
      </c>
      <c r="V24" s="459">
        <f t="shared" si="4"/>
        <v>45000000</v>
      </c>
      <c r="W24" s="246" t="s">
        <v>532</v>
      </c>
      <c r="X24" s="246" t="s">
        <v>533</v>
      </c>
    </row>
    <row r="25" spans="1:24" ht="84" hidden="1" customHeight="1">
      <c r="A25" s="10" t="s">
        <v>21</v>
      </c>
      <c r="B25" s="76" t="s">
        <v>22</v>
      </c>
      <c r="C25" s="1046"/>
      <c r="D25" s="1048"/>
      <c r="E25" s="126" t="s">
        <v>111</v>
      </c>
      <c r="F25" s="150" t="s">
        <v>112</v>
      </c>
      <c r="G25" s="32" t="s">
        <v>30</v>
      </c>
      <c r="H25" s="192" t="s">
        <v>25</v>
      </c>
      <c r="I25" s="192"/>
      <c r="J25" s="192"/>
      <c r="K25" s="192"/>
      <c r="L25" s="247">
        <v>10</v>
      </c>
      <c r="M25" s="610">
        <v>24000000</v>
      </c>
      <c r="N25" s="246" t="s">
        <v>568</v>
      </c>
      <c r="O25" s="248">
        <v>10</v>
      </c>
      <c r="P25" s="611">
        <f t="shared" ref="P25" si="8">M25*1.06</f>
        <v>25440000</v>
      </c>
      <c r="Q25" s="246" t="s">
        <v>568</v>
      </c>
      <c r="R25" s="248">
        <v>10</v>
      </c>
      <c r="S25" s="459">
        <f t="shared" ref="S25" si="9">P25*1.03</f>
        <v>26203200</v>
      </c>
      <c r="T25" s="246" t="s">
        <v>568</v>
      </c>
      <c r="U25" s="480">
        <f t="shared" ref="U25" si="10">L25+O25+R25</f>
        <v>30</v>
      </c>
      <c r="V25" s="459">
        <f t="shared" si="4"/>
        <v>75643200</v>
      </c>
      <c r="W25" s="200" t="s">
        <v>569</v>
      </c>
      <c r="X25" s="200" t="s">
        <v>570</v>
      </c>
    </row>
    <row r="26" spans="1:24" ht="84" hidden="1" customHeight="1">
      <c r="A26" s="10" t="s">
        <v>21</v>
      </c>
      <c r="B26" s="76" t="s">
        <v>22</v>
      </c>
      <c r="C26" s="1045">
        <v>10</v>
      </c>
      <c r="D26" s="1047" t="s">
        <v>23</v>
      </c>
      <c r="E26" s="126" t="s">
        <v>111</v>
      </c>
      <c r="F26" s="150" t="s">
        <v>114</v>
      </c>
      <c r="G26" s="126" t="s">
        <v>113</v>
      </c>
      <c r="H26" s="192" t="s">
        <v>71</v>
      </c>
      <c r="I26" s="192"/>
      <c r="J26" s="192"/>
      <c r="K26" s="192"/>
      <c r="L26" s="248">
        <v>2</v>
      </c>
      <c r="M26" s="612">
        <v>60000000</v>
      </c>
      <c r="N26" s="246" t="s">
        <v>120</v>
      </c>
      <c r="O26" s="246">
        <v>4</v>
      </c>
      <c r="P26" s="613">
        <v>60000000</v>
      </c>
      <c r="Q26" s="246" t="s">
        <v>120</v>
      </c>
      <c r="R26" s="246">
        <v>6</v>
      </c>
      <c r="S26" s="249">
        <v>60000000</v>
      </c>
      <c r="T26" s="246" t="s">
        <v>120</v>
      </c>
      <c r="U26" s="246">
        <v>12</v>
      </c>
      <c r="V26" s="459">
        <f t="shared" si="4"/>
        <v>180000000</v>
      </c>
      <c r="W26" s="246" t="s">
        <v>532</v>
      </c>
      <c r="X26" s="246" t="s">
        <v>533</v>
      </c>
    </row>
    <row r="27" spans="1:24" ht="84" hidden="1" customHeight="1">
      <c r="A27" s="10" t="s">
        <v>21</v>
      </c>
      <c r="B27" s="76" t="s">
        <v>22</v>
      </c>
      <c r="C27" s="1046"/>
      <c r="D27" s="1048"/>
      <c r="E27" s="126" t="s">
        <v>111</v>
      </c>
      <c r="F27" s="150" t="s">
        <v>114</v>
      </c>
      <c r="G27" s="32" t="s">
        <v>30</v>
      </c>
      <c r="H27" s="192" t="s">
        <v>25</v>
      </c>
      <c r="I27" s="192"/>
      <c r="J27" s="192"/>
      <c r="K27" s="192"/>
      <c r="L27" s="247">
        <v>10</v>
      </c>
      <c r="M27" s="613">
        <v>24000000</v>
      </c>
      <c r="N27" s="246" t="s">
        <v>568</v>
      </c>
      <c r="O27" s="248">
        <v>10</v>
      </c>
      <c r="P27" s="611">
        <f t="shared" ref="P27" si="11">M27*1.06</f>
        <v>25440000</v>
      </c>
      <c r="Q27" s="246" t="s">
        <v>568</v>
      </c>
      <c r="R27" s="248">
        <v>10</v>
      </c>
      <c r="S27" s="459">
        <f t="shared" ref="S27" si="12">P27*1.03</f>
        <v>26203200</v>
      </c>
      <c r="T27" s="246" t="s">
        <v>568</v>
      </c>
      <c r="U27" s="480">
        <f t="shared" ref="U27" si="13">L27+O27+R27</f>
        <v>30</v>
      </c>
      <c r="V27" s="459">
        <f t="shared" si="4"/>
        <v>75643200</v>
      </c>
      <c r="W27" s="200" t="s">
        <v>569</v>
      </c>
      <c r="X27" s="200" t="s">
        <v>570</v>
      </c>
    </row>
    <row r="28" spans="1:24" ht="84" hidden="1" customHeight="1">
      <c r="A28" s="10" t="s">
        <v>28</v>
      </c>
      <c r="B28" s="76" t="s">
        <v>22</v>
      </c>
      <c r="C28" s="1045">
        <v>11</v>
      </c>
      <c r="D28" s="1047" t="s">
        <v>23</v>
      </c>
      <c r="E28" s="126" t="s">
        <v>111</v>
      </c>
      <c r="F28" s="150" t="s">
        <v>115</v>
      </c>
      <c r="G28" s="250" t="s">
        <v>116</v>
      </c>
      <c r="H28" s="251" t="s">
        <v>117</v>
      </c>
      <c r="I28" s="251" t="s">
        <v>118</v>
      </c>
      <c r="J28" s="252">
        <v>45505</v>
      </c>
      <c r="K28" s="252">
        <v>45657</v>
      </c>
      <c r="L28" s="251" t="s">
        <v>119</v>
      </c>
      <c r="M28" s="614">
        <v>15000000</v>
      </c>
      <c r="N28" s="481" t="s">
        <v>120</v>
      </c>
      <c r="O28" s="481" t="s">
        <v>121</v>
      </c>
      <c r="P28" s="615">
        <v>15000000</v>
      </c>
      <c r="Q28" s="481" t="s">
        <v>120</v>
      </c>
      <c r="R28" s="481" t="s">
        <v>121</v>
      </c>
      <c r="S28" s="253">
        <v>15000000</v>
      </c>
      <c r="T28" s="481" t="s">
        <v>120</v>
      </c>
      <c r="U28" s="481" t="s">
        <v>122</v>
      </c>
      <c r="V28" s="459">
        <f t="shared" si="4"/>
        <v>45000000</v>
      </c>
      <c r="W28" s="254" t="s">
        <v>123</v>
      </c>
      <c r="X28" s="254" t="s">
        <v>124</v>
      </c>
    </row>
    <row r="29" spans="1:24" ht="84" hidden="1" customHeight="1">
      <c r="A29" s="10" t="s">
        <v>28</v>
      </c>
      <c r="B29" s="76" t="s">
        <v>22</v>
      </c>
      <c r="C29" s="1046"/>
      <c r="D29" s="1048"/>
      <c r="E29" s="126" t="s">
        <v>111</v>
      </c>
      <c r="F29" s="150" t="s">
        <v>115</v>
      </c>
      <c r="G29" s="1038" t="s">
        <v>30</v>
      </c>
      <c r="H29" s="192" t="s">
        <v>25</v>
      </c>
      <c r="I29" s="192"/>
      <c r="J29" s="192"/>
      <c r="K29" s="192"/>
      <c r="L29" s="200">
        <v>5</v>
      </c>
      <c r="M29" s="613">
        <v>12000000</v>
      </c>
      <c r="N29" s="246" t="s">
        <v>568</v>
      </c>
      <c r="O29" s="246">
        <v>5</v>
      </c>
      <c r="P29" s="611">
        <f t="shared" ref="P29" si="14">M29*1.06</f>
        <v>12720000</v>
      </c>
      <c r="Q29" s="246" t="s">
        <v>568</v>
      </c>
      <c r="R29" s="246">
        <v>5</v>
      </c>
      <c r="S29" s="459">
        <f t="shared" ref="S29" si="15">P29*1.03</f>
        <v>13101600</v>
      </c>
      <c r="T29" s="246" t="s">
        <v>568</v>
      </c>
      <c r="U29" s="480">
        <f t="shared" ref="U29" si="16">L29+O29+R29</f>
        <v>15</v>
      </c>
      <c r="V29" s="459">
        <f t="shared" si="4"/>
        <v>37821600</v>
      </c>
      <c r="W29" s="200" t="s">
        <v>569</v>
      </c>
      <c r="X29" s="200" t="s">
        <v>570</v>
      </c>
    </row>
    <row r="30" spans="1:24" ht="135" customHeight="1">
      <c r="A30" s="10" t="s">
        <v>65</v>
      </c>
      <c r="B30" s="76" t="s">
        <v>22</v>
      </c>
      <c r="C30" s="50">
        <v>12</v>
      </c>
      <c r="D30" s="110" t="s">
        <v>23</v>
      </c>
      <c r="E30" s="52" t="s">
        <v>149</v>
      </c>
      <c r="F30" s="1023" t="s">
        <v>632</v>
      </c>
      <c r="G30" s="986" t="s">
        <v>711</v>
      </c>
      <c r="H30" s="993" t="s">
        <v>633</v>
      </c>
      <c r="I30" s="619" t="s">
        <v>634</v>
      </c>
      <c r="J30" s="620"/>
      <c r="K30" s="621">
        <v>46387</v>
      </c>
      <c r="L30" s="622">
        <v>0.45</v>
      </c>
      <c r="M30" s="623">
        <v>500000000</v>
      </c>
      <c r="N30" s="624" t="s">
        <v>580</v>
      </c>
      <c r="O30" s="625">
        <v>0.55000000000000004</v>
      </c>
      <c r="P30" s="626">
        <v>600000000</v>
      </c>
      <c r="Q30" s="624" t="s">
        <v>580</v>
      </c>
      <c r="R30" s="624">
        <v>0</v>
      </c>
      <c r="S30" s="627"/>
      <c r="T30" s="624"/>
      <c r="U30" s="625">
        <v>1</v>
      </c>
      <c r="V30" s="335">
        <f t="shared" si="4"/>
        <v>1100000000</v>
      </c>
      <c r="W30" s="334" t="s">
        <v>624</v>
      </c>
      <c r="X30" s="334" t="s">
        <v>625</v>
      </c>
    </row>
    <row r="31" spans="1:24" ht="102.95" hidden="1" customHeight="1">
      <c r="A31" s="10" t="s">
        <v>65</v>
      </c>
      <c r="B31" s="76" t="s">
        <v>22</v>
      </c>
      <c r="C31" s="47">
        <v>13</v>
      </c>
      <c r="D31" s="110" t="s">
        <v>23</v>
      </c>
      <c r="E31" s="53" t="s">
        <v>149</v>
      </c>
      <c r="F31" s="34" t="s">
        <v>147</v>
      </c>
      <c r="G31" s="124" t="s">
        <v>148</v>
      </c>
      <c r="H31" s="333" t="s">
        <v>526</v>
      </c>
      <c r="I31" s="34" t="s">
        <v>527</v>
      </c>
      <c r="J31" s="333">
        <v>2025</v>
      </c>
      <c r="K31" s="333">
        <v>2026</v>
      </c>
      <c r="L31" s="334">
        <v>0</v>
      </c>
      <c r="M31" s="628">
        <v>0</v>
      </c>
      <c r="N31" s="487"/>
      <c r="O31" s="487">
        <v>2</v>
      </c>
      <c r="P31" s="629">
        <v>90000000</v>
      </c>
      <c r="Q31" s="487" t="s">
        <v>528</v>
      </c>
      <c r="R31" s="487">
        <v>2</v>
      </c>
      <c r="S31" s="336">
        <v>90000000</v>
      </c>
      <c r="T31" s="487"/>
      <c r="U31" s="487">
        <v>4</v>
      </c>
      <c r="V31" s="335">
        <f t="shared" si="4"/>
        <v>180000000</v>
      </c>
      <c r="W31" s="334" t="s">
        <v>529</v>
      </c>
      <c r="X31" s="334" t="s">
        <v>530</v>
      </c>
    </row>
    <row r="32" spans="1:24" ht="105.95" customHeight="1">
      <c r="A32" s="10" t="s">
        <v>21</v>
      </c>
      <c r="B32" s="76" t="s">
        <v>22</v>
      </c>
      <c r="C32" s="47">
        <v>14</v>
      </c>
      <c r="D32" s="110" t="s">
        <v>23</v>
      </c>
      <c r="E32" s="54" t="s">
        <v>157</v>
      </c>
      <c r="F32" s="1024" t="s">
        <v>158</v>
      </c>
      <c r="G32" s="1015" t="s">
        <v>711</v>
      </c>
      <c r="H32" s="1034" t="s">
        <v>159</v>
      </c>
      <c r="I32" s="40" t="s">
        <v>635</v>
      </c>
      <c r="J32" s="40"/>
      <c r="K32" s="353">
        <v>46387</v>
      </c>
      <c r="L32" s="634">
        <v>0.5</v>
      </c>
      <c r="M32" s="635">
        <v>50000000</v>
      </c>
      <c r="N32" s="369" t="s">
        <v>580</v>
      </c>
      <c r="O32" s="369"/>
      <c r="P32" s="636"/>
      <c r="Q32" s="369"/>
      <c r="R32" s="637">
        <v>0.5</v>
      </c>
      <c r="S32" s="364">
        <v>50000000</v>
      </c>
      <c r="T32" s="369" t="s">
        <v>580</v>
      </c>
      <c r="U32" s="637">
        <v>1</v>
      </c>
      <c r="V32" s="574">
        <f t="shared" si="4"/>
        <v>100000000</v>
      </c>
      <c r="W32" s="358" t="s">
        <v>624</v>
      </c>
      <c r="X32" s="358" t="s">
        <v>625</v>
      </c>
    </row>
    <row r="33" spans="1:24" ht="126.95" hidden="1" customHeight="1">
      <c r="A33" s="10" t="s">
        <v>65</v>
      </c>
      <c r="B33" s="76" t="s">
        <v>22</v>
      </c>
      <c r="C33" s="47">
        <v>15</v>
      </c>
      <c r="D33" s="110" t="s">
        <v>23</v>
      </c>
      <c r="E33" s="55" t="s">
        <v>157</v>
      </c>
      <c r="F33" s="638" t="s">
        <v>160</v>
      </c>
      <c r="G33" s="39" t="s">
        <v>161</v>
      </c>
      <c r="H33" s="40" t="s">
        <v>162</v>
      </c>
      <c r="I33" s="40" t="s">
        <v>163</v>
      </c>
      <c r="J33" s="353">
        <v>45292</v>
      </c>
      <c r="K33" s="353">
        <v>46387</v>
      </c>
      <c r="L33" s="354">
        <v>4007</v>
      </c>
      <c r="M33" s="635">
        <v>25000000000</v>
      </c>
      <c r="N33" s="355" t="s">
        <v>164</v>
      </c>
      <c r="O33" s="498">
        <v>5000</v>
      </c>
      <c r="P33" s="639"/>
      <c r="Q33" s="355"/>
      <c r="R33" s="355"/>
      <c r="S33" s="357"/>
      <c r="T33" s="355"/>
      <c r="U33" s="355">
        <v>5000</v>
      </c>
      <c r="V33" s="574">
        <f t="shared" si="4"/>
        <v>25000000000</v>
      </c>
      <c r="W33" s="358" t="s">
        <v>165</v>
      </c>
      <c r="X33" s="358" t="s">
        <v>166</v>
      </c>
    </row>
    <row r="34" spans="1:24" ht="105.95" hidden="1" customHeight="1">
      <c r="A34" s="10" t="s">
        <v>81</v>
      </c>
      <c r="B34" s="138" t="s">
        <v>167</v>
      </c>
      <c r="C34" s="47">
        <v>16</v>
      </c>
      <c r="D34" s="110" t="s">
        <v>23</v>
      </c>
      <c r="E34" s="55" t="s">
        <v>157</v>
      </c>
      <c r="F34" s="640" t="s">
        <v>168</v>
      </c>
      <c r="G34" s="39" t="s">
        <v>26</v>
      </c>
      <c r="H34" s="40" t="s">
        <v>334</v>
      </c>
      <c r="I34" s="40"/>
      <c r="J34" s="40"/>
      <c r="K34" s="40"/>
      <c r="L34" s="358">
        <v>10</v>
      </c>
      <c r="M34" s="635">
        <v>25786956</v>
      </c>
      <c r="N34" s="499"/>
      <c r="O34" s="369" t="s">
        <v>359</v>
      </c>
      <c r="P34" s="641">
        <v>27334173.360000003</v>
      </c>
      <c r="Q34" s="369"/>
      <c r="R34" s="369" t="s">
        <v>359</v>
      </c>
      <c r="S34" s="359">
        <v>28154198.560800005</v>
      </c>
      <c r="T34" s="369"/>
      <c r="U34" s="369"/>
      <c r="V34" s="574">
        <f t="shared" si="4"/>
        <v>81275327.9208</v>
      </c>
      <c r="W34" s="358" t="s">
        <v>360</v>
      </c>
      <c r="X34" s="358" t="s">
        <v>362</v>
      </c>
    </row>
    <row r="35" spans="1:24" ht="105.95" hidden="1" customHeight="1">
      <c r="A35" s="46" t="s">
        <v>21</v>
      </c>
      <c r="B35" s="154" t="s">
        <v>22</v>
      </c>
      <c r="C35" s="79">
        <v>17</v>
      </c>
      <c r="D35" s="110" t="s">
        <v>23</v>
      </c>
      <c r="E35" s="60" t="s">
        <v>178</v>
      </c>
      <c r="F35" s="646" t="s">
        <v>179</v>
      </c>
      <c r="G35" s="901" t="s">
        <v>113</v>
      </c>
      <c r="H35" s="314" t="s">
        <v>180</v>
      </c>
      <c r="I35" s="314"/>
      <c r="J35" s="314"/>
      <c r="K35" s="314"/>
      <c r="L35" s="315">
        <v>2</v>
      </c>
      <c r="M35" s="647">
        <v>50000000</v>
      </c>
      <c r="N35" s="315" t="s">
        <v>120</v>
      </c>
      <c r="O35" s="315">
        <v>3</v>
      </c>
      <c r="P35" s="648">
        <v>50000000</v>
      </c>
      <c r="Q35" s="315" t="s">
        <v>120</v>
      </c>
      <c r="R35" s="315">
        <v>4</v>
      </c>
      <c r="S35" s="316">
        <v>50000000</v>
      </c>
      <c r="T35" s="315" t="s">
        <v>120</v>
      </c>
      <c r="U35" s="315">
        <v>9</v>
      </c>
      <c r="V35" s="328">
        <f t="shared" si="4"/>
        <v>150000000</v>
      </c>
      <c r="W35" s="315" t="s">
        <v>532</v>
      </c>
      <c r="X35" s="315" t="s">
        <v>533</v>
      </c>
    </row>
    <row r="36" spans="1:24" ht="117" customHeight="1">
      <c r="A36" s="46" t="s">
        <v>21</v>
      </c>
      <c r="B36" s="154" t="s">
        <v>22</v>
      </c>
      <c r="C36" s="58">
        <v>18</v>
      </c>
      <c r="D36" s="110" t="s">
        <v>23</v>
      </c>
      <c r="E36" s="57" t="s">
        <v>178</v>
      </c>
      <c r="F36" s="1025" t="s">
        <v>181</v>
      </c>
      <c r="G36" s="1040" t="s">
        <v>711</v>
      </c>
      <c r="H36" s="649" t="s">
        <v>452</v>
      </c>
      <c r="I36" s="65" t="s">
        <v>636</v>
      </c>
      <c r="J36" s="65"/>
      <c r="K36" s="650">
        <v>46022</v>
      </c>
      <c r="L36" s="65">
        <v>0</v>
      </c>
      <c r="M36" s="651">
        <v>0</v>
      </c>
      <c r="N36" s="652"/>
      <c r="O36" s="653">
        <v>1</v>
      </c>
      <c r="P36" s="654">
        <v>61000000</v>
      </c>
      <c r="Q36" s="652"/>
      <c r="R36" s="652">
        <v>0</v>
      </c>
      <c r="S36" s="655">
        <v>0</v>
      </c>
      <c r="T36" s="652"/>
      <c r="U36" s="652">
        <v>1</v>
      </c>
      <c r="V36" s="656">
        <f t="shared" si="4"/>
        <v>61000000</v>
      </c>
      <c r="W36" s="36" t="s">
        <v>624</v>
      </c>
      <c r="X36" s="36" t="s">
        <v>625</v>
      </c>
    </row>
    <row r="37" spans="1:24" ht="95.1" hidden="1" customHeight="1">
      <c r="A37" s="10" t="s">
        <v>28</v>
      </c>
      <c r="B37" s="154" t="s">
        <v>22</v>
      </c>
      <c r="C37" s="1052">
        <v>19</v>
      </c>
      <c r="D37" s="1047" t="s">
        <v>23</v>
      </c>
      <c r="E37" s="59" t="s">
        <v>178</v>
      </c>
      <c r="F37" s="155" t="s">
        <v>182</v>
      </c>
      <c r="G37" s="13" t="s">
        <v>55</v>
      </c>
      <c r="H37" s="657" t="s">
        <v>630</v>
      </c>
      <c r="I37" s="657"/>
      <c r="J37" s="657"/>
      <c r="K37" s="657"/>
      <c r="L37" s="657">
        <v>5</v>
      </c>
      <c r="M37" s="658">
        <f>3000000*L37</f>
        <v>15000000</v>
      </c>
      <c r="N37" s="659"/>
      <c r="O37" s="659">
        <v>20</v>
      </c>
      <c r="P37" s="658">
        <f>3000000*O37</f>
        <v>60000000</v>
      </c>
      <c r="Q37" s="659"/>
      <c r="R37" s="659">
        <v>20</v>
      </c>
      <c r="S37" s="660">
        <f t="shared" ref="S37" si="17">3000000*R37</f>
        <v>60000000</v>
      </c>
      <c r="T37" s="659"/>
      <c r="U37" s="660">
        <f>+L37+O37+R37</f>
        <v>45</v>
      </c>
      <c r="V37" s="661">
        <f>+M37+P37+S37</f>
        <v>135000000</v>
      </c>
      <c r="W37" s="659"/>
      <c r="X37" s="36"/>
    </row>
    <row r="38" spans="1:24" ht="111" hidden="1" customHeight="1">
      <c r="A38" s="10" t="s">
        <v>28</v>
      </c>
      <c r="B38" s="154" t="s">
        <v>22</v>
      </c>
      <c r="C38" s="1053"/>
      <c r="D38" s="1048"/>
      <c r="E38" s="59" t="s">
        <v>178</v>
      </c>
      <c r="F38" s="155" t="s">
        <v>182</v>
      </c>
      <c r="G38" s="181" t="s">
        <v>30</v>
      </c>
      <c r="H38" s="314" t="s">
        <v>25</v>
      </c>
      <c r="I38" s="314"/>
      <c r="J38" s="314"/>
      <c r="K38" s="314"/>
      <c r="L38" s="317">
        <v>16</v>
      </c>
      <c r="M38" s="662">
        <v>19200000</v>
      </c>
      <c r="N38" s="315" t="s">
        <v>568</v>
      </c>
      <c r="O38" s="315">
        <v>16</v>
      </c>
      <c r="P38" s="663">
        <f t="shared" ref="P38" si="18">M38*1.06</f>
        <v>20352000</v>
      </c>
      <c r="Q38" s="315" t="s">
        <v>568</v>
      </c>
      <c r="R38" s="315">
        <v>16</v>
      </c>
      <c r="S38" s="328">
        <f t="shared" ref="S38" si="19">P38*1.03</f>
        <v>20962560</v>
      </c>
      <c r="T38" s="315" t="s">
        <v>568</v>
      </c>
      <c r="U38" s="501">
        <f t="shared" ref="U38" si="20">L38+O38+R38</f>
        <v>48</v>
      </c>
      <c r="V38" s="328">
        <f t="shared" si="4"/>
        <v>60514560</v>
      </c>
      <c r="W38" s="317" t="s">
        <v>569</v>
      </c>
      <c r="X38" s="317" t="s">
        <v>570</v>
      </c>
    </row>
    <row r="39" spans="1:24" ht="111" hidden="1" customHeight="1">
      <c r="A39" s="128"/>
      <c r="B39" s="154"/>
      <c r="C39" s="79">
        <v>20</v>
      </c>
      <c r="D39" s="110" t="s">
        <v>23</v>
      </c>
      <c r="E39" s="901" t="s">
        <v>178</v>
      </c>
      <c r="F39" s="323" t="s">
        <v>692</v>
      </c>
      <c r="G39" s="181" t="s">
        <v>55</v>
      </c>
      <c r="H39" s="928" t="s">
        <v>630</v>
      </c>
      <c r="I39" s="882" t="s">
        <v>681</v>
      </c>
      <c r="J39" s="883">
        <v>45597</v>
      </c>
      <c r="K39" s="883">
        <v>46387</v>
      </c>
      <c r="L39" s="891">
        <v>2</v>
      </c>
      <c r="M39" s="885">
        <v>50000000</v>
      </c>
      <c r="N39" s="886" t="s">
        <v>685</v>
      </c>
      <c r="O39" s="886">
        <v>4</v>
      </c>
      <c r="P39" s="885">
        <v>55000000</v>
      </c>
      <c r="Q39" s="886" t="s">
        <v>685</v>
      </c>
      <c r="R39" s="886">
        <v>4</v>
      </c>
      <c r="S39" s="885">
        <v>55000000</v>
      </c>
      <c r="T39" s="886" t="s">
        <v>685</v>
      </c>
      <c r="U39" s="887">
        <f>+L39+O39+R39</f>
        <v>10</v>
      </c>
      <c r="V39" s="892">
        <f>+M39+P39+S39</f>
        <v>160000000</v>
      </c>
      <c r="W39" s="889"/>
      <c r="X39" s="893" t="s">
        <v>686</v>
      </c>
    </row>
    <row r="40" spans="1:24" ht="116.1" hidden="1" customHeight="1">
      <c r="A40" s="128" t="s">
        <v>81</v>
      </c>
      <c r="B40" s="140" t="s">
        <v>167</v>
      </c>
      <c r="C40" s="47">
        <v>21</v>
      </c>
      <c r="D40" s="110" t="s">
        <v>23</v>
      </c>
      <c r="E40" s="59" t="s">
        <v>178</v>
      </c>
      <c r="F40" s="455" t="s">
        <v>597</v>
      </c>
      <c r="G40" s="318" t="s">
        <v>499</v>
      </c>
      <c r="H40" s="319" t="s">
        <v>500</v>
      </c>
      <c r="I40" s="320" t="s">
        <v>501</v>
      </c>
      <c r="J40" s="319" t="s">
        <v>506</v>
      </c>
      <c r="K40" s="319" t="s">
        <v>507</v>
      </c>
      <c r="L40" s="321">
        <v>5</v>
      </c>
      <c r="M40" s="664">
        <v>0</v>
      </c>
      <c r="N40" s="502" t="s">
        <v>504</v>
      </c>
      <c r="O40" s="503">
        <v>12</v>
      </c>
      <c r="P40" s="665">
        <v>0</v>
      </c>
      <c r="Q40" s="502" t="s">
        <v>505</v>
      </c>
      <c r="R40" s="503">
        <v>12</v>
      </c>
      <c r="S40" s="322">
        <v>0</v>
      </c>
      <c r="T40" s="502" t="s">
        <v>504</v>
      </c>
      <c r="U40" s="503">
        <f>L40+O40+R40</f>
        <v>29</v>
      </c>
      <c r="V40" s="328">
        <f t="shared" si="4"/>
        <v>0</v>
      </c>
      <c r="W40" s="323" t="s">
        <v>497</v>
      </c>
      <c r="X40" s="323" t="s">
        <v>498</v>
      </c>
    </row>
    <row r="41" spans="1:24" ht="101.1" hidden="1" customHeight="1">
      <c r="A41" s="10" t="s">
        <v>81</v>
      </c>
      <c r="B41" s="140" t="s">
        <v>167</v>
      </c>
      <c r="C41" s="47">
        <v>22</v>
      </c>
      <c r="D41" s="110" t="s">
        <v>23</v>
      </c>
      <c r="E41" s="57" t="s">
        <v>178</v>
      </c>
      <c r="F41" s="18" t="s">
        <v>185</v>
      </c>
      <c r="G41" s="318" t="s">
        <v>184</v>
      </c>
      <c r="H41" s="314" t="s">
        <v>186</v>
      </c>
      <c r="I41" s="314"/>
      <c r="J41" s="314"/>
      <c r="K41" s="314"/>
      <c r="L41" s="315">
        <v>1</v>
      </c>
      <c r="M41" s="666">
        <v>15000000</v>
      </c>
      <c r="N41" s="315" t="s">
        <v>120</v>
      </c>
      <c r="O41" s="315">
        <v>1</v>
      </c>
      <c r="P41" s="662">
        <v>15000000</v>
      </c>
      <c r="Q41" s="315" t="s">
        <v>120</v>
      </c>
      <c r="R41" s="315">
        <v>1</v>
      </c>
      <c r="S41" s="324">
        <v>15000000</v>
      </c>
      <c r="T41" s="315" t="s">
        <v>120</v>
      </c>
      <c r="U41" s="315">
        <v>3</v>
      </c>
      <c r="V41" s="328">
        <f t="shared" si="4"/>
        <v>45000000</v>
      </c>
      <c r="W41" s="315" t="s">
        <v>532</v>
      </c>
      <c r="X41" s="315" t="s">
        <v>533</v>
      </c>
    </row>
    <row r="42" spans="1:24" ht="120.95" customHeight="1">
      <c r="A42" s="10" t="s">
        <v>28</v>
      </c>
      <c r="B42" s="140" t="s">
        <v>167</v>
      </c>
      <c r="C42" s="47">
        <v>23</v>
      </c>
      <c r="D42" s="110" t="s">
        <v>23</v>
      </c>
      <c r="E42" s="13" t="s">
        <v>178</v>
      </c>
      <c r="F42" s="1026" t="s">
        <v>187</v>
      </c>
      <c r="G42" s="1040" t="s">
        <v>711</v>
      </c>
      <c r="H42" s="1035" t="s">
        <v>188</v>
      </c>
      <c r="I42" s="314" t="s">
        <v>637</v>
      </c>
      <c r="J42" s="667">
        <v>45658</v>
      </c>
      <c r="K42" s="667">
        <v>46022</v>
      </c>
      <c r="L42" s="317"/>
      <c r="M42" s="647"/>
      <c r="N42" s="668"/>
      <c r="O42" s="669">
        <v>1</v>
      </c>
      <c r="P42" s="663">
        <v>50000000</v>
      </c>
      <c r="Q42" s="315" t="s">
        <v>580</v>
      </c>
      <c r="R42" s="315"/>
      <c r="S42" s="329">
        <v>0</v>
      </c>
      <c r="T42" s="315"/>
      <c r="U42" s="315"/>
      <c r="V42" s="328">
        <f t="shared" si="4"/>
        <v>50000000</v>
      </c>
      <c r="W42" s="317" t="s">
        <v>624</v>
      </c>
      <c r="X42" s="317" t="s">
        <v>625</v>
      </c>
    </row>
    <row r="43" spans="1:24" ht="75.95" hidden="1" customHeight="1">
      <c r="A43" s="10" t="s">
        <v>21</v>
      </c>
      <c r="B43" s="156" t="s">
        <v>198</v>
      </c>
      <c r="C43" s="47">
        <v>24</v>
      </c>
      <c r="D43" s="110" t="s">
        <v>23</v>
      </c>
      <c r="E43" s="61" t="s">
        <v>199</v>
      </c>
      <c r="F43" s="25" t="s">
        <v>200</v>
      </c>
      <c r="G43" s="61" t="s">
        <v>113</v>
      </c>
      <c r="H43" s="25" t="s">
        <v>201</v>
      </c>
      <c r="I43" s="25"/>
      <c r="J43" s="25"/>
      <c r="K43" s="25"/>
      <c r="L43" s="263">
        <v>0</v>
      </c>
      <c r="M43" s="264">
        <v>0</v>
      </c>
      <c r="N43" s="265" t="s">
        <v>120</v>
      </c>
      <c r="O43" s="265">
        <v>1</v>
      </c>
      <c r="P43" s="266">
        <v>10000000</v>
      </c>
      <c r="Q43" s="265" t="s">
        <v>120</v>
      </c>
      <c r="R43" s="265">
        <v>0</v>
      </c>
      <c r="S43" s="267">
        <v>0</v>
      </c>
      <c r="T43" s="265">
        <v>0</v>
      </c>
      <c r="U43" s="265">
        <v>1</v>
      </c>
      <c r="V43" s="460">
        <f t="shared" ref="V43:V61" si="21">+M43+P43+S43</f>
        <v>10000000</v>
      </c>
      <c r="W43" s="265" t="s">
        <v>532</v>
      </c>
      <c r="X43" s="265" t="s">
        <v>533</v>
      </c>
    </row>
    <row r="44" spans="1:24" ht="87" hidden="1" customHeight="1">
      <c r="A44" s="10" t="s">
        <v>21</v>
      </c>
      <c r="B44" s="156" t="s">
        <v>198</v>
      </c>
      <c r="C44" s="47">
        <v>24</v>
      </c>
      <c r="D44" s="110" t="s">
        <v>23</v>
      </c>
      <c r="E44" s="61" t="s">
        <v>199</v>
      </c>
      <c r="F44" s="35" t="s">
        <v>202</v>
      </c>
      <c r="G44" s="61" t="s">
        <v>113</v>
      </c>
      <c r="H44" s="25" t="s">
        <v>203</v>
      </c>
      <c r="I44" s="25"/>
      <c r="J44" s="25"/>
      <c r="K44" s="25"/>
      <c r="L44" s="265">
        <v>2</v>
      </c>
      <c r="M44" s="264">
        <v>60000000</v>
      </c>
      <c r="N44" s="265" t="s">
        <v>120</v>
      </c>
      <c r="O44" s="265">
        <v>3</v>
      </c>
      <c r="P44" s="266">
        <v>60000000</v>
      </c>
      <c r="Q44" s="265" t="s">
        <v>120</v>
      </c>
      <c r="R44" s="265">
        <v>4</v>
      </c>
      <c r="S44" s="264">
        <v>60000000</v>
      </c>
      <c r="T44" s="265" t="s">
        <v>120</v>
      </c>
      <c r="U44" s="265">
        <v>9</v>
      </c>
      <c r="V44" s="460">
        <f t="shared" si="21"/>
        <v>180000000</v>
      </c>
      <c r="W44" s="265" t="s">
        <v>532</v>
      </c>
      <c r="X44" s="265" t="s">
        <v>533</v>
      </c>
    </row>
    <row r="45" spans="1:24" ht="84.95" hidden="1" customHeight="1">
      <c r="A45" s="10" t="s">
        <v>21</v>
      </c>
      <c r="B45" s="156" t="s">
        <v>198</v>
      </c>
      <c r="C45" s="58">
        <v>26</v>
      </c>
      <c r="D45" s="110" t="s">
        <v>23</v>
      </c>
      <c r="E45" s="61" t="s">
        <v>199</v>
      </c>
      <c r="F45" s="25" t="s">
        <v>204</v>
      </c>
      <c r="G45" s="1007" t="s">
        <v>113</v>
      </c>
      <c r="H45" s="25" t="s">
        <v>205</v>
      </c>
      <c r="I45" s="25"/>
      <c r="J45" s="25"/>
      <c r="K45" s="25"/>
      <c r="L45" s="265">
        <v>0</v>
      </c>
      <c r="M45" s="264">
        <v>150000000</v>
      </c>
      <c r="N45" s="265" t="s">
        <v>534</v>
      </c>
      <c r="O45" s="265">
        <v>3</v>
      </c>
      <c r="P45" s="266">
        <v>150000000</v>
      </c>
      <c r="Q45" s="265" t="s">
        <v>534</v>
      </c>
      <c r="R45" s="265">
        <v>1</v>
      </c>
      <c r="S45" s="267">
        <v>0</v>
      </c>
      <c r="T45" s="265">
        <v>0</v>
      </c>
      <c r="U45" s="265">
        <v>4</v>
      </c>
      <c r="V45" s="460">
        <f t="shared" si="21"/>
        <v>300000000</v>
      </c>
      <c r="W45" s="265" t="s">
        <v>532</v>
      </c>
      <c r="X45" s="265" t="s">
        <v>533</v>
      </c>
    </row>
    <row r="46" spans="1:24" ht="102.95" customHeight="1">
      <c r="A46" s="51" t="s">
        <v>65</v>
      </c>
      <c r="B46" s="156" t="s">
        <v>198</v>
      </c>
      <c r="C46" s="82">
        <v>27</v>
      </c>
      <c r="D46" s="110" t="s">
        <v>23</v>
      </c>
      <c r="E46" s="61" t="s">
        <v>199</v>
      </c>
      <c r="F46" s="1027" t="s">
        <v>206</v>
      </c>
      <c r="G46" s="1017" t="s">
        <v>711</v>
      </c>
      <c r="H46" s="997" t="s">
        <v>698</v>
      </c>
      <c r="I46" s="847" t="s">
        <v>699</v>
      </c>
      <c r="J46" s="909">
        <v>45566</v>
      </c>
      <c r="K46" s="25"/>
      <c r="L46" s="910" t="s">
        <v>700</v>
      </c>
      <c r="M46" s="264">
        <v>250000000</v>
      </c>
      <c r="N46" s="265"/>
      <c r="O46" s="265"/>
      <c r="P46" s="460">
        <v>0</v>
      </c>
      <c r="Q46" s="265"/>
      <c r="R46" s="265"/>
      <c r="S46" s="677">
        <v>0</v>
      </c>
      <c r="T46" s="265"/>
      <c r="U46" s="265"/>
      <c r="V46" s="682">
        <f t="shared" si="21"/>
        <v>250000000</v>
      </c>
      <c r="W46" s="193"/>
      <c r="X46" s="193"/>
    </row>
    <row r="47" spans="1:24" ht="87.95" hidden="1" customHeight="1">
      <c r="A47" s="10" t="s">
        <v>291</v>
      </c>
      <c r="B47" s="156" t="s">
        <v>198</v>
      </c>
      <c r="C47" s="58">
        <v>28</v>
      </c>
      <c r="D47" s="110" t="s">
        <v>23</v>
      </c>
      <c r="E47" s="61" t="s">
        <v>199</v>
      </c>
      <c r="F47" s="671" t="s">
        <v>638</v>
      </c>
      <c r="G47" s="61" t="s">
        <v>662</v>
      </c>
      <c r="H47" s="25" t="s">
        <v>640</v>
      </c>
      <c r="I47" s="25"/>
      <c r="J47" s="272"/>
      <c r="K47" s="272"/>
      <c r="L47" s="25"/>
      <c r="M47" s="672">
        <f>4300000*3</f>
        <v>12900000</v>
      </c>
      <c r="N47" s="265"/>
      <c r="O47" s="511"/>
      <c r="P47" s="737">
        <f>4300000*12</f>
        <v>51600000</v>
      </c>
      <c r="Q47" s="265"/>
      <c r="R47" s="511"/>
      <c r="S47" s="738">
        <f>4300000*12</f>
        <v>51600000</v>
      </c>
      <c r="T47" s="265"/>
      <c r="U47" s="511"/>
      <c r="V47" s="460">
        <f>+M47+P47+S47</f>
        <v>116100000</v>
      </c>
      <c r="W47" s="193" t="s">
        <v>641</v>
      </c>
      <c r="X47" s="273" t="s">
        <v>642</v>
      </c>
    </row>
    <row r="48" spans="1:24" ht="78" hidden="1" customHeight="1">
      <c r="A48" s="51" t="s">
        <v>65</v>
      </c>
      <c r="B48" s="156" t="s">
        <v>198</v>
      </c>
      <c r="C48" s="1052">
        <v>29</v>
      </c>
      <c r="D48" s="1047" t="s">
        <v>23</v>
      </c>
      <c r="E48" s="61" t="s">
        <v>199</v>
      </c>
      <c r="F48" s="101" t="s">
        <v>482</v>
      </c>
      <c r="G48" s="268" t="s">
        <v>190</v>
      </c>
      <c r="H48" s="269" t="s">
        <v>483</v>
      </c>
      <c r="I48" s="269" t="s">
        <v>484</v>
      </c>
      <c r="J48" s="25"/>
      <c r="K48" s="25"/>
      <c r="L48" s="25">
        <v>5</v>
      </c>
      <c r="M48" s="270">
        <v>500000</v>
      </c>
      <c r="N48" s="265" t="s">
        <v>485</v>
      </c>
      <c r="O48" s="265">
        <v>5</v>
      </c>
      <c r="P48" s="509">
        <v>500000</v>
      </c>
      <c r="Q48" s="265" t="s">
        <v>485</v>
      </c>
      <c r="R48" s="265">
        <v>5</v>
      </c>
      <c r="S48" s="270">
        <v>500000</v>
      </c>
      <c r="T48" s="265" t="s">
        <v>485</v>
      </c>
      <c r="U48" s="265">
        <f>L48+O48+R48</f>
        <v>15</v>
      </c>
      <c r="V48" s="460">
        <f t="shared" si="21"/>
        <v>1500000</v>
      </c>
      <c r="W48" s="193" t="s">
        <v>486</v>
      </c>
      <c r="X48" s="193" t="s">
        <v>487</v>
      </c>
    </row>
    <row r="49" spans="1:25" ht="74.099999999999994" hidden="1" customHeight="1">
      <c r="A49" s="51" t="s">
        <v>65</v>
      </c>
      <c r="B49" s="156" t="s">
        <v>198</v>
      </c>
      <c r="C49" s="1053"/>
      <c r="D49" s="1048"/>
      <c r="E49" s="61" t="s">
        <v>199</v>
      </c>
      <c r="F49" s="101" t="s">
        <v>482</v>
      </c>
      <c r="G49" s="268" t="s">
        <v>190</v>
      </c>
      <c r="H49" s="269" t="s">
        <v>488</v>
      </c>
      <c r="I49" s="269" t="s">
        <v>489</v>
      </c>
      <c r="J49" s="25"/>
      <c r="K49" s="25"/>
      <c r="L49" s="25">
        <v>1</v>
      </c>
      <c r="M49" s="270">
        <v>500000</v>
      </c>
      <c r="N49" s="265" t="s">
        <v>490</v>
      </c>
      <c r="O49" s="265">
        <v>1</v>
      </c>
      <c r="P49" s="267">
        <v>500000</v>
      </c>
      <c r="Q49" s="265" t="s">
        <v>490</v>
      </c>
      <c r="R49" s="265">
        <v>1</v>
      </c>
      <c r="S49" s="267">
        <v>500000</v>
      </c>
      <c r="T49" s="265" t="s">
        <v>490</v>
      </c>
      <c r="U49" s="265">
        <f>L49+O49+R49</f>
        <v>3</v>
      </c>
      <c r="V49" s="460">
        <f t="shared" si="21"/>
        <v>1500000</v>
      </c>
      <c r="W49" s="193" t="s">
        <v>486</v>
      </c>
      <c r="X49" s="193" t="s">
        <v>487</v>
      </c>
      <c r="Y49" s="121" t="s">
        <v>491</v>
      </c>
    </row>
    <row r="50" spans="1:25" ht="84" hidden="1" customHeight="1">
      <c r="A50" s="129" t="s">
        <v>28</v>
      </c>
      <c r="B50" s="145" t="s">
        <v>167</v>
      </c>
      <c r="C50" s="50">
        <v>30</v>
      </c>
      <c r="D50" s="110" t="s">
        <v>23</v>
      </c>
      <c r="E50" s="62" t="s">
        <v>222</v>
      </c>
      <c r="F50" s="685" t="s">
        <v>223</v>
      </c>
      <c r="G50" s="1009" t="s">
        <v>224</v>
      </c>
      <c r="H50" s="27" t="s">
        <v>397</v>
      </c>
      <c r="I50" s="27" t="s">
        <v>398</v>
      </c>
      <c r="J50" s="289">
        <v>45536</v>
      </c>
      <c r="K50" s="289">
        <v>46357</v>
      </c>
      <c r="L50" s="290" t="s">
        <v>225</v>
      </c>
      <c r="M50" s="686">
        <v>119486629</v>
      </c>
      <c r="N50" s="290" t="s">
        <v>399</v>
      </c>
      <c r="O50" s="290" t="s">
        <v>400</v>
      </c>
      <c r="P50" s="687">
        <v>122802552</v>
      </c>
      <c r="Q50" s="290" t="s">
        <v>401</v>
      </c>
      <c r="R50" s="290" t="s">
        <v>402</v>
      </c>
      <c r="S50" s="292">
        <v>126486629</v>
      </c>
      <c r="T50" s="290" t="s">
        <v>403</v>
      </c>
      <c r="U50" s="293">
        <v>368775810</v>
      </c>
      <c r="V50" s="291">
        <f t="shared" si="21"/>
        <v>368775810</v>
      </c>
      <c r="W50" s="290" t="s">
        <v>404</v>
      </c>
      <c r="X50" s="290" t="s">
        <v>405</v>
      </c>
    </row>
    <row r="51" spans="1:25" ht="110.1" customHeight="1">
      <c r="A51" s="51" t="s">
        <v>28</v>
      </c>
      <c r="B51" s="143" t="s">
        <v>167</v>
      </c>
      <c r="C51" s="1045">
        <v>31</v>
      </c>
      <c r="D51" s="1047" t="s">
        <v>23</v>
      </c>
      <c r="E51" s="62" t="s">
        <v>222</v>
      </c>
      <c r="F51" s="1028" t="s">
        <v>577</v>
      </c>
      <c r="G51" s="1018" t="s">
        <v>711</v>
      </c>
      <c r="H51" s="1036" t="s">
        <v>645</v>
      </c>
      <c r="I51" s="688" t="s">
        <v>646</v>
      </c>
      <c r="J51" s="27"/>
      <c r="K51" s="27"/>
      <c r="L51" s="689" t="s">
        <v>647</v>
      </c>
      <c r="M51" s="690">
        <f>402000000*20%</f>
        <v>80400000</v>
      </c>
      <c r="N51" s="290" t="s">
        <v>648</v>
      </c>
      <c r="O51" s="290"/>
      <c r="P51" s="687">
        <f>880792679*20%</f>
        <v>176158535.80000001</v>
      </c>
      <c r="Q51" s="290" t="s">
        <v>648</v>
      </c>
      <c r="R51" s="691"/>
      <c r="S51" s="292">
        <f>2885500000*20%</f>
        <v>577100000</v>
      </c>
      <c r="T51" s="290" t="s">
        <v>648</v>
      </c>
      <c r="U51" s="290"/>
      <c r="V51" s="291">
        <f>+M51+P51+S51</f>
        <v>833658535.79999995</v>
      </c>
      <c r="W51" s="66" t="s">
        <v>649</v>
      </c>
      <c r="X51" s="66" t="s">
        <v>650</v>
      </c>
    </row>
    <row r="52" spans="1:25" ht="117.95" hidden="1" customHeight="1">
      <c r="A52" s="51" t="s">
        <v>28</v>
      </c>
      <c r="B52" s="143" t="s">
        <v>167</v>
      </c>
      <c r="C52" s="1046"/>
      <c r="D52" s="1048"/>
      <c r="E52" s="62" t="s">
        <v>222</v>
      </c>
      <c r="F52" s="183" t="s">
        <v>577</v>
      </c>
      <c r="G52" s="23" t="s">
        <v>499</v>
      </c>
      <c r="H52" s="182" t="s">
        <v>500</v>
      </c>
      <c r="I52" s="294" t="s">
        <v>501</v>
      </c>
      <c r="J52" s="182" t="s">
        <v>502</v>
      </c>
      <c r="K52" s="182" t="s">
        <v>503</v>
      </c>
      <c r="L52" s="294">
        <v>5</v>
      </c>
      <c r="M52" s="692">
        <v>0</v>
      </c>
      <c r="N52" s="516" t="s">
        <v>504</v>
      </c>
      <c r="O52" s="516">
        <v>12</v>
      </c>
      <c r="P52" s="693">
        <v>0</v>
      </c>
      <c r="Q52" s="516" t="s">
        <v>505</v>
      </c>
      <c r="R52" s="516">
        <v>12</v>
      </c>
      <c r="S52" s="295">
        <v>0</v>
      </c>
      <c r="T52" s="516" t="s">
        <v>504</v>
      </c>
      <c r="U52" s="516">
        <f>L52+O52+R52</f>
        <v>29</v>
      </c>
      <c r="V52" s="291">
        <f t="shared" si="21"/>
        <v>0</v>
      </c>
      <c r="W52" s="28" t="s">
        <v>497</v>
      </c>
      <c r="X52" s="28" t="s">
        <v>498</v>
      </c>
    </row>
    <row r="53" spans="1:25" ht="123.95" hidden="1" customHeight="1">
      <c r="A53" s="51" t="s">
        <v>28</v>
      </c>
      <c r="B53" s="143" t="s">
        <v>167</v>
      </c>
      <c r="C53" s="47">
        <v>32</v>
      </c>
      <c r="D53" s="110" t="s">
        <v>23</v>
      </c>
      <c r="E53" s="62" t="s">
        <v>222</v>
      </c>
      <c r="F53" s="182" t="s">
        <v>567</v>
      </c>
      <c r="G53" s="23" t="s">
        <v>367</v>
      </c>
      <c r="H53" s="694" t="s">
        <v>368</v>
      </c>
      <c r="I53" s="27"/>
      <c r="J53" s="27"/>
      <c r="K53" s="27"/>
      <c r="L53" s="296" t="s">
        <v>27</v>
      </c>
      <c r="M53" s="695"/>
      <c r="N53" s="290"/>
      <c r="O53" s="290"/>
      <c r="P53" s="687"/>
      <c r="Q53" s="290"/>
      <c r="R53" s="290"/>
      <c r="S53" s="292"/>
      <c r="T53" s="290"/>
      <c r="U53" s="290"/>
      <c r="V53" s="291">
        <f t="shared" si="21"/>
        <v>0</v>
      </c>
      <c r="W53" s="66"/>
      <c r="X53" s="66"/>
    </row>
    <row r="54" spans="1:25" ht="177.95" hidden="1" customHeight="1">
      <c r="A54" s="46" t="s">
        <v>28</v>
      </c>
      <c r="B54" s="143" t="s">
        <v>167</v>
      </c>
      <c r="C54" s="47">
        <v>33</v>
      </c>
      <c r="D54" s="110" t="s">
        <v>23</v>
      </c>
      <c r="E54" s="62" t="s">
        <v>222</v>
      </c>
      <c r="F54" s="685" t="s">
        <v>598</v>
      </c>
      <c r="G54" s="23" t="s">
        <v>499</v>
      </c>
      <c r="H54" s="27" t="s">
        <v>492</v>
      </c>
      <c r="I54" s="66" t="s">
        <v>493</v>
      </c>
      <c r="J54" s="26" t="s">
        <v>494</v>
      </c>
      <c r="K54" s="26" t="s">
        <v>495</v>
      </c>
      <c r="L54" s="66">
        <v>2</v>
      </c>
      <c r="M54" s="696">
        <v>40000000</v>
      </c>
      <c r="N54" s="290" t="s">
        <v>496</v>
      </c>
      <c r="O54" s="290">
        <v>0</v>
      </c>
      <c r="P54" s="687">
        <v>0</v>
      </c>
      <c r="Q54" s="290">
        <v>0</v>
      </c>
      <c r="R54" s="290">
        <v>0</v>
      </c>
      <c r="S54" s="292">
        <v>0</v>
      </c>
      <c r="T54" s="290">
        <v>0</v>
      </c>
      <c r="U54" s="290">
        <v>2</v>
      </c>
      <c r="V54" s="291">
        <f t="shared" si="21"/>
        <v>40000000</v>
      </c>
      <c r="W54" s="66" t="s">
        <v>497</v>
      </c>
      <c r="X54" s="66" t="s">
        <v>498</v>
      </c>
    </row>
    <row r="55" spans="1:25" ht="81.95" hidden="1" customHeight="1">
      <c r="A55" s="46" t="s">
        <v>28</v>
      </c>
      <c r="B55" s="143" t="s">
        <v>167</v>
      </c>
      <c r="C55" s="47">
        <v>34</v>
      </c>
      <c r="D55" s="110" t="s">
        <v>23</v>
      </c>
      <c r="E55" s="62" t="s">
        <v>222</v>
      </c>
      <c r="F55" s="28" t="s">
        <v>226</v>
      </c>
      <c r="G55" s="62" t="s">
        <v>333</v>
      </c>
      <c r="H55" s="27" t="s">
        <v>227</v>
      </c>
      <c r="I55" s="27" t="s">
        <v>516</v>
      </c>
      <c r="J55" s="297">
        <v>45505</v>
      </c>
      <c r="K55" s="297">
        <v>46235</v>
      </c>
      <c r="L55" s="298">
        <v>5</v>
      </c>
      <c r="M55" s="686">
        <v>8000000</v>
      </c>
      <c r="N55" s="290" t="s">
        <v>517</v>
      </c>
      <c r="O55" s="290">
        <v>8</v>
      </c>
      <c r="P55" s="697">
        <v>8500000</v>
      </c>
      <c r="Q55" s="290" t="s">
        <v>517</v>
      </c>
      <c r="R55" s="517">
        <v>12</v>
      </c>
      <c r="S55" s="292">
        <v>9000000</v>
      </c>
      <c r="T55" s="290" t="s">
        <v>517</v>
      </c>
      <c r="U55" s="290">
        <v>20</v>
      </c>
      <c r="V55" s="291">
        <f t="shared" si="21"/>
        <v>25500000</v>
      </c>
      <c r="W55" s="66" t="s">
        <v>518</v>
      </c>
      <c r="X55" s="66" t="s">
        <v>519</v>
      </c>
    </row>
    <row r="56" spans="1:25" ht="129" hidden="1" customHeight="1">
      <c r="A56" s="128" t="s">
        <v>28</v>
      </c>
      <c r="B56" s="143" t="s">
        <v>167</v>
      </c>
      <c r="C56" s="1045">
        <v>35</v>
      </c>
      <c r="D56" s="1047" t="s">
        <v>23</v>
      </c>
      <c r="E56" s="127" t="s">
        <v>242</v>
      </c>
      <c r="F56" s="119" t="s">
        <v>243</v>
      </c>
      <c r="G56" s="12" t="s">
        <v>244</v>
      </c>
      <c r="H56" s="17" t="s">
        <v>245</v>
      </c>
      <c r="I56" s="17"/>
      <c r="J56" s="17"/>
      <c r="K56" s="17"/>
      <c r="L56" s="41" t="s">
        <v>246</v>
      </c>
      <c r="M56" s="704">
        <v>3852000000</v>
      </c>
      <c r="N56" s="375"/>
      <c r="O56" s="375"/>
      <c r="P56" s="705"/>
      <c r="Q56" s="375"/>
      <c r="R56" s="375"/>
      <c r="S56" s="373"/>
      <c r="T56" s="375"/>
      <c r="U56" s="375"/>
      <c r="V56" s="372">
        <f t="shared" si="21"/>
        <v>3852000000</v>
      </c>
      <c r="W56" s="41"/>
      <c r="X56" s="41"/>
    </row>
    <row r="57" spans="1:25" ht="129" hidden="1" customHeight="1">
      <c r="A57" s="128" t="s">
        <v>28</v>
      </c>
      <c r="B57" s="143" t="s">
        <v>167</v>
      </c>
      <c r="C57" s="1046"/>
      <c r="D57" s="1048"/>
      <c r="E57" s="127" t="s">
        <v>242</v>
      </c>
      <c r="F57" s="119" t="s">
        <v>243</v>
      </c>
      <c r="G57" s="125" t="s">
        <v>520</v>
      </c>
      <c r="H57" s="17" t="s">
        <v>436</v>
      </c>
      <c r="I57" s="17"/>
      <c r="J57" s="17"/>
      <c r="K57" s="17"/>
      <c r="L57" s="41" t="s">
        <v>437</v>
      </c>
      <c r="M57" s="704">
        <v>5150000000</v>
      </c>
      <c r="N57" s="375"/>
      <c r="O57" s="375" t="s">
        <v>437</v>
      </c>
      <c r="P57" s="706">
        <v>2000000000</v>
      </c>
      <c r="Q57" s="375"/>
      <c r="R57" s="375" t="s">
        <v>437</v>
      </c>
      <c r="S57" s="373">
        <v>2000000000</v>
      </c>
      <c r="T57" s="375"/>
      <c r="U57" s="375"/>
      <c r="V57" s="372">
        <f t="shared" si="21"/>
        <v>9150000000</v>
      </c>
      <c r="W57" s="41" t="s">
        <v>438</v>
      </c>
      <c r="X57" s="41" t="s">
        <v>521</v>
      </c>
    </row>
    <row r="58" spans="1:25" ht="90.95" hidden="1" customHeight="1">
      <c r="A58" s="10" t="s">
        <v>28</v>
      </c>
      <c r="B58" s="143" t="s">
        <v>167</v>
      </c>
      <c r="C58" s="1045">
        <v>36</v>
      </c>
      <c r="D58" s="1047" t="s">
        <v>23</v>
      </c>
      <c r="E58" s="127" t="s">
        <v>242</v>
      </c>
      <c r="F58" s="119" t="s">
        <v>247</v>
      </c>
      <c r="G58" s="125" t="s">
        <v>184</v>
      </c>
      <c r="H58" s="17" t="s">
        <v>207</v>
      </c>
      <c r="I58" s="17"/>
      <c r="J58" s="17"/>
      <c r="K58" s="17"/>
      <c r="L58" s="374">
        <v>2</v>
      </c>
      <c r="M58" s="704">
        <v>15000000</v>
      </c>
      <c r="N58" s="375" t="s">
        <v>120</v>
      </c>
      <c r="O58" s="375">
        <v>3</v>
      </c>
      <c r="P58" s="707">
        <v>15000000</v>
      </c>
      <c r="Q58" s="375" t="s">
        <v>120</v>
      </c>
      <c r="R58" s="375">
        <v>4</v>
      </c>
      <c r="S58" s="371">
        <v>15000000</v>
      </c>
      <c r="T58" s="375" t="s">
        <v>120</v>
      </c>
      <c r="U58" s="375">
        <v>9</v>
      </c>
      <c r="V58" s="372">
        <f t="shared" si="21"/>
        <v>45000000</v>
      </c>
      <c r="W58" s="375" t="s">
        <v>532</v>
      </c>
      <c r="X58" s="375" t="s">
        <v>533</v>
      </c>
    </row>
    <row r="59" spans="1:25" ht="90.95" customHeight="1">
      <c r="A59" s="10" t="s">
        <v>28</v>
      </c>
      <c r="B59" s="143" t="s">
        <v>167</v>
      </c>
      <c r="C59" s="1049"/>
      <c r="D59" s="1048"/>
      <c r="E59" s="132" t="s">
        <v>242</v>
      </c>
      <c r="F59" s="1029" t="s">
        <v>247</v>
      </c>
      <c r="G59" s="1019" t="s">
        <v>711</v>
      </c>
      <c r="H59" s="1037" t="s">
        <v>453</v>
      </c>
      <c r="I59" s="17"/>
      <c r="J59" s="381">
        <v>45658</v>
      </c>
      <c r="K59" s="381">
        <v>46387</v>
      </c>
      <c r="L59" s="17"/>
      <c r="M59" s="704">
        <v>0</v>
      </c>
      <c r="N59" s="375"/>
      <c r="O59" s="375">
        <v>1</v>
      </c>
      <c r="P59" s="705">
        <v>18300000</v>
      </c>
      <c r="Q59" s="375"/>
      <c r="R59" s="375">
        <v>1</v>
      </c>
      <c r="S59" s="373">
        <v>18300000</v>
      </c>
      <c r="T59" s="375"/>
      <c r="U59" s="375">
        <v>2</v>
      </c>
      <c r="V59" s="372">
        <f t="shared" si="21"/>
        <v>36600000</v>
      </c>
      <c r="W59" s="41" t="s">
        <v>624</v>
      </c>
      <c r="X59" s="41" t="s">
        <v>625</v>
      </c>
    </row>
    <row r="60" spans="1:25" ht="90.95" hidden="1" customHeight="1">
      <c r="A60" s="10" t="s">
        <v>28</v>
      </c>
      <c r="B60" s="143" t="s">
        <v>167</v>
      </c>
      <c r="C60" s="50">
        <v>37</v>
      </c>
      <c r="D60" s="110" t="s">
        <v>23</v>
      </c>
      <c r="E60" s="132" t="s">
        <v>242</v>
      </c>
      <c r="F60" s="99" t="s">
        <v>376</v>
      </c>
      <c r="G60" s="411" t="s">
        <v>377</v>
      </c>
      <c r="H60" s="17" t="s">
        <v>559</v>
      </c>
      <c r="I60" s="17" t="s">
        <v>560</v>
      </c>
      <c r="J60" s="376">
        <v>45566</v>
      </c>
      <c r="K60" s="376">
        <v>45992</v>
      </c>
      <c r="L60" s="377">
        <v>0.73299999999999998</v>
      </c>
      <c r="M60" s="708">
        <v>41000000</v>
      </c>
      <c r="N60" s="375" t="s">
        <v>561</v>
      </c>
      <c r="O60" s="530">
        <v>1</v>
      </c>
      <c r="P60" s="708">
        <v>164000000</v>
      </c>
      <c r="Q60" s="375" t="s">
        <v>561</v>
      </c>
      <c r="R60" s="375"/>
      <c r="S60" s="379"/>
      <c r="T60" s="375"/>
      <c r="U60" s="375"/>
      <c r="V60" s="372">
        <f t="shared" si="21"/>
        <v>205000000</v>
      </c>
      <c r="W60" s="41" t="s">
        <v>562</v>
      </c>
      <c r="X60" s="41" t="s">
        <v>563</v>
      </c>
    </row>
    <row r="61" spans="1:25" ht="90.95" hidden="1" customHeight="1">
      <c r="A61" s="10" t="s">
        <v>28</v>
      </c>
      <c r="B61" s="143" t="s">
        <v>167</v>
      </c>
      <c r="C61" s="50">
        <v>38</v>
      </c>
      <c r="D61" s="110" t="s">
        <v>23</v>
      </c>
      <c r="E61" s="132" t="s">
        <v>242</v>
      </c>
      <c r="F61" s="99" t="s">
        <v>335</v>
      </c>
      <c r="G61" s="1039" t="s">
        <v>126</v>
      </c>
      <c r="H61" s="17" t="s">
        <v>336</v>
      </c>
      <c r="I61" s="17"/>
      <c r="J61" s="17"/>
      <c r="K61" s="17"/>
      <c r="L61" s="17">
        <v>1</v>
      </c>
      <c r="M61" s="704">
        <v>473800000</v>
      </c>
      <c r="N61" s="531"/>
      <c r="O61" s="375" t="s">
        <v>359</v>
      </c>
      <c r="P61" s="709">
        <f t="shared" ref="P61" si="22">M61*1.06</f>
        <v>502228000</v>
      </c>
      <c r="Q61" s="375"/>
      <c r="R61" s="375" t="s">
        <v>359</v>
      </c>
      <c r="S61" s="380">
        <f t="shared" ref="S61" si="23">P61*1.03</f>
        <v>517294840</v>
      </c>
      <c r="T61" s="375"/>
      <c r="U61" s="375"/>
      <c r="V61" s="372">
        <f t="shared" si="21"/>
        <v>1493322840</v>
      </c>
      <c r="W61" s="41" t="s">
        <v>363</v>
      </c>
      <c r="X61" s="41" t="s">
        <v>364</v>
      </c>
    </row>
    <row r="62" spans="1:25" ht="75" customHeight="1">
      <c r="A62" s="51" t="s">
        <v>21</v>
      </c>
      <c r="B62" s="163" t="s">
        <v>198</v>
      </c>
      <c r="C62" s="1045">
        <v>39</v>
      </c>
      <c r="D62" s="110" t="s">
        <v>23</v>
      </c>
      <c r="E62" s="173" t="s">
        <v>302</v>
      </c>
      <c r="F62" s="1030" t="s">
        <v>303</v>
      </c>
      <c r="G62" s="1020" t="s">
        <v>711</v>
      </c>
      <c r="H62" s="1005" t="s">
        <v>304</v>
      </c>
      <c r="I62" s="451"/>
      <c r="J62" s="451"/>
      <c r="K62" s="451"/>
      <c r="L62" s="451">
        <v>7</v>
      </c>
      <c r="M62" s="734">
        <v>900000000</v>
      </c>
      <c r="N62" s="551"/>
      <c r="O62" s="726">
        <v>7</v>
      </c>
      <c r="P62" s="453">
        <v>900000000</v>
      </c>
      <c r="Q62" s="551"/>
      <c r="R62" s="551"/>
      <c r="S62" s="728"/>
      <c r="T62" s="551"/>
      <c r="U62" s="551">
        <v>14</v>
      </c>
      <c r="V62" s="453">
        <f t="shared" ref="V62:V66" si="24">+M62+P62+S62</f>
        <v>1800000000</v>
      </c>
      <c r="W62" s="70"/>
      <c r="X62" s="70"/>
    </row>
    <row r="63" spans="1:25" ht="54.75" hidden="1" customHeight="1">
      <c r="A63" s="51" t="s">
        <v>21</v>
      </c>
      <c r="B63" s="163" t="s">
        <v>198</v>
      </c>
      <c r="C63" s="1049"/>
      <c r="D63" s="110" t="s">
        <v>23</v>
      </c>
      <c r="E63" s="173" t="s">
        <v>302</v>
      </c>
      <c r="F63" s="162" t="s">
        <v>303</v>
      </c>
      <c r="G63" s="98" t="s">
        <v>30</v>
      </c>
      <c r="H63" s="451" t="s">
        <v>305</v>
      </c>
      <c r="I63" s="451"/>
      <c r="J63" s="451"/>
      <c r="K63" s="451"/>
      <c r="L63" s="70">
        <v>10</v>
      </c>
      <c r="M63" s="452">
        <v>20000000</v>
      </c>
      <c r="N63" s="551" t="s">
        <v>568</v>
      </c>
      <c r="O63" s="551">
        <v>10</v>
      </c>
      <c r="P63" s="453">
        <f t="shared" ref="P63" si="25">M63*1.06</f>
        <v>21200000</v>
      </c>
      <c r="Q63" s="551" t="s">
        <v>568</v>
      </c>
      <c r="R63" s="551">
        <v>10</v>
      </c>
      <c r="S63" s="453">
        <f t="shared" ref="S63" si="26">P63*1.03</f>
        <v>21836000</v>
      </c>
      <c r="T63" s="551" t="s">
        <v>568</v>
      </c>
      <c r="U63" s="552">
        <f t="shared" ref="U63" si="27">L63+O63+R63</f>
        <v>30</v>
      </c>
      <c r="V63" s="453">
        <f t="shared" si="24"/>
        <v>63036000</v>
      </c>
      <c r="W63" s="70" t="s">
        <v>569</v>
      </c>
      <c r="X63" s="70" t="s">
        <v>570</v>
      </c>
    </row>
    <row r="64" spans="1:25" ht="50.25" hidden="1" customHeight="1">
      <c r="A64" s="51" t="s">
        <v>21</v>
      </c>
      <c r="B64" s="163" t="s">
        <v>198</v>
      </c>
      <c r="C64" s="1046"/>
      <c r="D64" s="110" t="s">
        <v>23</v>
      </c>
      <c r="E64" s="173" t="s">
        <v>302</v>
      </c>
      <c r="F64" s="162" t="s">
        <v>303</v>
      </c>
      <c r="G64" s="1013" t="s">
        <v>55</v>
      </c>
      <c r="H64" s="735" t="s">
        <v>183</v>
      </c>
      <c r="I64" s="735"/>
      <c r="J64" s="735"/>
      <c r="K64" s="735"/>
      <c r="L64" s="735">
        <v>16</v>
      </c>
      <c r="M64" s="983">
        <v>80272064</v>
      </c>
      <c r="N64" s="551"/>
      <c r="O64" s="551"/>
      <c r="P64" s="453"/>
      <c r="Q64" s="551"/>
      <c r="R64" s="551"/>
      <c r="S64" s="454"/>
      <c r="T64" s="551"/>
      <c r="U64" s="551"/>
      <c r="V64" s="453">
        <f t="shared" si="24"/>
        <v>80272064</v>
      </c>
      <c r="W64" s="70"/>
      <c r="X64" s="70"/>
    </row>
    <row r="65" spans="1:24" ht="114" customHeight="1">
      <c r="A65" s="10" t="s">
        <v>21</v>
      </c>
      <c r="B65" s="163" t="s">
        <v>198</v>
      </c>
      <c r="C65" s="47">
        <v>40</v>
      </c>
      <c r="D65" s="110" t="s">
        <v>23</v>
      </c>
      <c r="E65" s="68" t="s">
        <v>302</v>
      </c>
      <c r="F65" s="1031" t="s">
        <v>306</v>
      </c>
      <c r="G65" s="1020" t="s">
        <v>711</v>
      </c>
      <c r="H65" s="1005" t="s">
        <v>704</v>
      </c>
      <c r="I65" s="451" t="s">
        <v>705</v>
      </c>
      <c r="J65" s="724">
        <v>45597</v>
      </c>
      <c r="K65" s="724">
        <v>46387</v>
      </c>
      <c r="L65" s="551">
        <v>1</v>
      </c>
      <c r="M65" s="734">
        <v>760000000</v>
      </c>
      <c r="N65" s="454" t="s">
        <v>580</v>
      </c>
      <c r="O65" s="551">
        <v>0</v>
      </c>
      <c r="P65" s="551"/>
      <c r="Q65" s="453">
        <v>0</v>
      </c>
      <c r="R65" s="947"/>
      <c r="S65" s="70"/>
      <c r="T65" s="70"/>
      <c r="U65" s="70"/>
      <c r="V65" s="948">
        <f t="shared" si="24"/>
        <v>760000000</v>
      </c>
      <c r="W65" s="70"/>
      <c r="X65" s="70" t="s">
        <v>625</v>
      </c>
    </row>
    <row r="66" spans="1:24" ht="75.95" customHeight="1">
      <c r="A66" s="128" t="s">
        <v>21</v>
      </c>
      <c r="B66" s="165" t="s">
        <v>167</v>
      </c>
      <c r="C66" s="1045">
        <v>41</v>
      </c>
      <c r="D66" s="110" t="s">
        <v>23</v>
      </c>
      <c r="E66" s="173" t="s">
        <v>302</v>
      </c>
      <c r="F66" s="1032" t="s">
        <v>307</v>
      </c>
      <c r="G66" s="1020" t="s">
        <v>711</v>
      </c>
      <c r="H66" s="1005" t="s">
        <v>308</v>
      </c>
      <c r="I66" s="451"/>
      <c r="J66" s="451"/>
      <c r="K66" s="451"/>
      <c r="L66" s="70"/>
      <c r="M66" s="734"/>
      <c r="N66" s="551"/>
      <c r="O66" s="551"/>
      <c r="P66" s="453">
        <v>15000000</v>
      </c>
      <c r="Q66" s="551"/>
      <c r="R66" s="551"/>
      <c r="S66" s="454">
        <v>15000000</v>
      </c>
      <c r="T66" s="551"/>
      <c r="U66" s="551"/>
      <c r="V66" s="453">
        <f t="shared" si="24"/>
        <v>30000000</v>
      </c>
      <c r="W66" s="70"/>
      <c r="X66" s="70"/>
    </row>
    <row r="67" spans="1:24" ht="77.099999999999994" hidden="1" customHeight="1">
      <c r="A67" s="10" t="s">
        <v>21</v>
      </c>
      <c r="B67" s="143" t="s">
        <v>167</v>
      </c>
      <c r="C67" s="1046"/>
      <c r="D67" s="456" t="s">
        <v>23</v>
      </c>
      <c r="E67" s="68" t="s">
        <v>302</v>
      </c>
      <c r="F67" s="457" t="s">
        <v>307</v>
      </c>
      <c r="G67" s="98" t="s">
        <v>148</v>
      </c>
      <c r="H67" s="451" t="s">
        <v>309</v>
      </c>
      <c r="I67" s="451" t="s">
        <v>531</v>
      </c>
      <c r="J67" s="451">
        <v>2025</v>
      </c>
      <c r="K67" s="451">
        <v>2026</v>
      </c>
      <c r="L67" s="70">
        <v>1</v>
      </c>
      <c r="M67" s="458">
        <v>0</v>
      </c>
      <c r="N67" s="551" t="s">
        <v>120</v>
      </c>
      <c r="O67" s="551">
        <v>2</v>
      </c>
      <c r="P67" s="453">
        <v>0</v>
      </c>
      <c r="Q67" s="551" t="s">
        <v>120</v>
      </c>
      <c r="R67" s="551">
        <v>2</v>
      </c>
      <c r="S67" s="454">
        <v>0</v>
      </c>
      <c r="T67" s="551" t="s">
        <v>120</v>
      </c>
      <c r="U67" s="551">
        <v>2</v>
      </c>
      <c r="V67" s="453">
        <f t="shared" ref="V67" si="28">+M67+P67+S67</f>
        <v>0</v>
      </c>
      <c r="W67" s="70" t="s">
        <v>529</v>
      </c>
      <c r="X67" s="70" t="s">
        <v>530</v>
      </c>
    </row>
    <row r="68" spans="1:24" hidden="1"/>
    <row r="70" spans="1:24" ht="21" customHeight="1">
      <c r="M70" s="186"/>
    </row>
    <row r="71" spans="1:24" ht="26.1" customHeight="1">
      <c r="L71" s="6" t="s">
        <v>449</v>
      </c>
      <c r="M71" s="187">
        <f>SUM(M6:M67)</f>
        <v>44172594966</v>
      </c>
      <c r="N71" s="553"/>
      <c r="O71" s="553"/>
      <c r="P71" s="190">
        <f>SUM(P6:P67)</f>
        <v>8316220871.1600008</v>
      </c>
      <c r="Q71" s="553"/>
      <c r="R71" s="553"/>
      <c r="S71" s="190">
        <f>SUM(S6:S67)</f>
        <v>6365880476.5608006</v>
      </c>
      <c r="T71" s="553"/>
      <c r="U71" s="553"/>
      <c r="V71" s="190">
        <f>SUM(V6:V67)</f>
        <v>58854696313.720802</v>
      </c>
      <c r="W71" s="107"/>
    </row>
    <row r="72" spans="1:24" ht="21" customHeight="1">
      <c r="M72" s="562"/>
      <c r="N72" s="562"/>
      <c r="O72" s="562"/>
      <c r="P72" s="562"/>
      <c r="Q72" s="562"/>
      <c r="S72" s="562"/>
    </row>
    <row r="73" spans="1:24" ht="21" customHeight="1">
      <c r="M73" s="565"/>
      <c r="P73" s="446"/>
      <c r="S73" s="446"/>
    </row>
    <row r="74" spans="1:24" ht="21" customHeight="1">
      <c r="M74" s="565"/>
      <c r="N74" s="565"/>
      <c r="O74" s="565"/>
      <c r="P74" s="565"/>
      <c r="Q74" s="565"/>
      <c r="R74" s="565"/>
      <c r="S74" s="565"/>
    </row>
    <row r="75" spans="1:24" ht="21" customHeight="1">
      <c r="M75" s="565"/>
      <c r="P75" s="446"/>
      <c r="S75" s="446"/>
    </row>
    <row r="76" spans="1:24">
      <c r="C76" s="69"/>
      <c r="D76" s="90"/>
      <c r="E76" s="166"/>
      <c r="F76"/>
      <c r="G76"/>
    </row>
    <row r="77" spans="1:24">
      <c r="C77" s="69"/>
      <c r="D77" s="90"/>
      <c r="E77" s="166"/>
      <c r="F77"/>
      <c r="G77"/>
    </row>
    <row r="78" spans="1:24">
      <c r="C78" s="69"/>
      <c r="D78" s="90"/>
      <c r="E78" s="166"/>
      <c r="F78"/>
      <c r="G78"/>
    </row>
  </sheetData>
  <autoFilter ref="A5:AA68" xr:uid="{00000000-0009-0000-0000-000001000000}">
    <filterColumn colId="6">
      <filters>
        <filter val="MinIgualdad - Dirección  para la Garantia de los Derechos de la Población LGBTIQ+"/>
        <filter val="MinIgualdad - Oficina de saberes y conocimientos estratégicos"/>
        <filter val="Minigualdad Viceministerio de Diversidades. Dirección para la Garantia de los Derechos de las Personas con Discapacidad"/>
        <filter val="MinIgualdad -VMM  Direccion Garantía Derechos"/>
        <filter val="MinIgualdad -VMM  Prevencion violencias"/>
      </filters>
    </filterColumn>
  </autoFilter>
  <mergeCells count="31">
    <mergeCell ref="A2:T2"/>
    <mergeCell ref="C58:C59"/>
    <mergeCell ref="C62:C64"/>
    <mergeCell ref="C66:C67"/>
    <mergeCell ref="D58:D59"/>
    <mergeCell ref="D37:D38"/>
    <mergeCell ref="C37:C38"/>
    <mergeCell ref="C48:C49"/>
    <mergeCell ref="D48:D49"/>
    <mergeCell ref="D51:D52"/>
    <mergeCell ref="C51:C52"/>
    <mergeCell ref="C56:C57"/>
    <mergeCell ref="D56:D57"/>
    <mergeCell ref="D6:D7"/>
    <mergeCell ref="C6:C7"/>
    <mergeCell ref="D9:D10"/>
    <mergeCell ref="C9:C10"/>
    <mergeCell ref="C11:C12"/>
    <mergeCell ref="D11:D12"/>
    <mergeCell ref="C13:C16"/>
    <mergeCell ref="D13:D16"/>
    <mergeCell ref="C26:C27"/>
    <mergeCell ref="D26:D27"/>
    <mergeCell ref="C28:C29"/>
    <mergeCell ref="D28:D29"/>
    <mergeCell ref="C17:C20"/>
    <mergeCell ref="D17:D20"/>
    <mergeCell ref="C22:C23"/>
    <mergeCell ref="D22:D23"/>
    <mergeCell ref="C24:C25"/>
    <mergeCell ref="D24:D25"/>
  </mergeCells>
  <phoneticPr fontId="65" type="noConversion"/>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9042-F356-954C-88EF-80B1418EEC12}">
  <dimension ref="A1:AA25"/>
  <sheetViews>
    <sheetView topLeftCell="B12" zoomScale="93" zoomScaleNormal="93" workbookViewId="0">
      <selection activeCell="G12" sqref="G12"/>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65.7109375" style="4" customWidth="1"/>
    <col min="7" max="7" width="27.140625" style="6" customWidth="1"/>
    <col min="8" max="8" width="41.710937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41" t="s">
        <v>318</v>
      </c>
      <c r="B2" s="1041"/>
      <c r="C2" s="1041"/>
      <c r="D2" s="1041"/>
      <c r="E2" s="1041"/>
      <c r="F2" s="1041"/>
      <c r="G2" s="1041"/>
      <c r="H2" s="1041"/>
      <c r="I2" s="1041"/>
      <c r="J2" s="1041"/>
      <c r="K2" s="1041"/>
      <c r="L2" s="1041"/>
      <c r="M2" s="1041"/>
      <c r="N2" s="1041"/>
      <c r="O2" s="1041"/>
      <c r="P2" s="1041"/>
      <c r="Q2" s="582"/>
      <c r="R2" s="582"/>
      <c r="S2" s="582"/>
      <c r="T2" s="582"/>
      <c r="U2" s="582"/>
      <c r="V2" s="582"/>
      <c r="W2" s="582"/>
      <c r="X2" s="582"/>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508</v>
      </c>
      <c r="N5" s="561" t="s">
        <v>20</v>
      </c>
      <c r="O5" s="559" t="s">
        <v>12</v>
      </c>
      <c r="P5" s="557" t="s">
        <v>509</v>
      </c>
      <c r="Q5" s="561" t="s">
        <v>20</v>
      </c>
      <c r="R5" s="559" t="s">
        <v>13</v>
      </c>
      <c r="S5" s="557" t="s">
        <v>510</v>
      </c>
      <c r="T5" s="561" t="s">
        <v>20</v>
      </c>
      <c r="U5" s="559" t="s">
        <v>14</v>
      </c>
      <c r="V5" s="560" t="s">
        <v>15</v>
      </c>
      <c r="W5" s="559" t="s">
        <v>16</v>
      </c>
      <c r="X5" s="168" t="s">
        <v>17</v>
      </c>
    </row>
    <row r="6" spans="1:24" ht="75.95" customHeight="1">
      <c r="A6" s="10" t="s">
        <v>28</v>
      </c>
      <c r="B6" s="76" t="s">
        <v>59</v>
      </c>
      <c r="C6" s="1045">
        <v>1</v>
      </c>
      <c r="D6" s="1054" t="s">
        <v>60</v>
      </c>
      <c r="E6" s="78" t="s">
        <v>24</v>
      </c>
      <c r="F6" s="134" t="s">
        <v>61</v>
      </c>
      <c r="G6" s="11" t="s">
        <v>414</v>
      </c>
      <c r="H6" s="30" t="s">
        <v>415</v>
      </c>
      <c r="I6" s="30" t="s">
        <v>416</v>
      </c>
      <c r="J6" s="215">
        <v>45505</v>
      </c>
      <c r="K6" s="215">
        <v>45657</v>
      </c>
      <c r="L6" s="30" t="s">
        <v>417</v>
      </c>
      <c r="M6" s="213">
        <v>120000000</v>
      </c>
      <c r="N6" s="222" t="s">
        <v>408</v>
      </c>
      <c r="O6" s="468">
        <v>5</v>
      </c>
      <c r="P6" s="213">
        <f>+M6*1.1</f>
        <v>132000000.00000001</v>
      </c>
      <c r="Q6" s="222" t="s">
        <v>408</v>
      </c>
      <c r="R6" s="468">
        <v>5</v>
      </c>
      <c r="S6" s="213">
        <f>+P6*1.1</f>
        <v>145200000.00000003</v>
      </c>
      <c r="T6" s="222" t="s">
        <v>408</v>
      </c>
      <c r="U6" s="468">
        <v>15</v>
      </c>
      <c r="V6" s="188">
        <f t="shared" ref="V6:V7" si="0">+M6+P6+S6</f>
        <v>397200000</v>
      </c>
      <c r="W6" s="30" t="s">
        <v>409</v>
      </c>
      <c r="X6" s="217" t="s">
        <v>410</v>
      </c>
    </row>
    <row r="7" spans="1:24" ht="60.95" customHeight="1">
      <c r="A7" s="10" t="s">
        <v>28</v>
      </c>
      <c r="B7" s="76" t="s">
        <v>59</v>
      </c>
      <c r="C7" s="1046"/>
      <c r="D7" s="1055"/>
      <c r="E7" s="78" t="s">
        <v>24</v>
      </c>
      <c r="F7" s="134" t="s">
        <v>61</v>
      </c>
      <c r="G7" s="15" t="s">
        <v>30</v>
      </c>
      <c r="H7" s="14" t="s">
        <v>63</v>
      </c>
      <c r="I7" s="14"/>
      <c r="J7" s="14"/>
      <c r="K7" s="14"/>
      <c r="L7" s="14" t="s">
        <v>64</v>
      </c>
      <c r="M7" s="242">
        <v>38400000</v>
      </c>
      <c r="N7" s="222" t="s">
        <v>568</v>
      </c>
      <c r="O7" s="220" t="s">
        <v>64</v>
      </c>
      <c r="P7" s="206">
        <f t="shared" ref="P7" si="1">M7*1.06</f>
        <v>40704000</v>
      </c>
      <c r="Q7" s="222" t="s">
        <v>568</v>
      </c>
      <c r="R7" s="220" t="s">
        <v>64</v>
      </c>
      <c r="S7" s="206">
        <f t="shared" ref="S7" si="2">P7*1.03</f>
        <v>41925120</v>
      </c>
      <c r="T7" s="222" t="s">
        <v>568</v>
      </c>
      <c r="U7" s="463" t="e">
        <f t="shared" ref="U7" si="3">L7+O7+R7</f>
        <v>#VALUE!</v>
      </c>
      <c r="V7" s="188">
        <f t="shared" si="0"/>
        <v>121029120</v>
      </c>
      <c r="W7" s="30" t="s">
        <v>569</v>
      </c>
      <c r="X7" s="30" t="s">
        <v>570</v>
      </c>
    </row>
    <row r="8" spans="1:24" ht="90.95" customHeight="1">
      <c r="A8" s="51" t="s">
        <v>28</v>
      </c>
      <c r="B8" s="76" t="s">
        <v>59</v>
      </c>
      <c r="C8" s="47">
        <v>2</v>
      </c>
      <c r="D8" s="108" t="s">
        <v>60</v>
      </c>
      <c r="E8" s="133" t="s">
        <v>239</v>
      </c>
      <c r="F8" s="117" t="s">
        <v>450</v>
      </c>
      <c r="G8" s="433" t="s">
        <v>407</v>
      </c>
      <c r="H8" s="434" t="s">
        <v>411</v>
      </c>
      <c r="I8" s="434" t="s">
        <v>412</v>
      </c>
      <c r="J8" s="435">
        <v>45505</v>
      </c>
      <c r="K8" s="435">
        <v>45657</v>
      </c>
      <c r="L8" s="434" t="s">
        <v>413</v>
      </c>
      <c r="M8" s="436">
        <v>120000000</v>
      </c>
      <c r="N8" s="507" t="s">
        <v>408</v>
      </c>
      <c r="O8" s="508">
        <v>5</v>
      </c>
      <c r="P8" s="438">
        <f>+M8*1.1</f>
        <v>132000000.00000001</v>
      </c>
      <c r="Q8" s="507" t="s">
        <v>408</v>
      </c>
      <c r="R8" s="508">
        <v>5</v>
      </c>
      <c r="S8" s="436">
        <f>+P8*1.1</f>
        <v>145200000.00000003</v>
      </c>
      <c r="T8" s="507" t="s">
        <v>408</v>
      </c>
      <c r="U8" s="508">
        <v>15</v>
      </c>
      <c r="V8" s="580">
        <f t="shared" ref="V8:V11" si="4">+M8+P8+S8</f>
        <v>397200000</v>
      </c>
      <c r="W8" s="434" t="s">
        <v>409</v>
      </c>
      <c r="X8" s="439" t="s">
        <v>410</v>
      </c>
    </row>
    <row r="9" spans="1:24" ht="87.95" customHeight="1">
      <c r="A9" s="10" t="s">
        <v>21</v>
      </c>
      <c r="B9" s="143" t="s">
        <v>59</v>
      </c>
      <c r="C9" s="47">
        <v>3</v>
      </c>
      <c r="D9" s="88" t="s">
        <v>60</v>
      </c>
      <c r="E9" s="42" t="s">
        <v>239</v>
      </c>
      <c r="F9" s="43" t="s">
        <v>240</v>
      </c>
      <c r="G9" s="433" t="s">
        <v>407</v>
      </c>
      <c r="H9" s="43" t="s">
        <v>241</v>
      </c>
      <c r="I9" s="43" t="s">
        <v>241</v>
      </c>
      <c r="J9" s="440">
        <v>45444</v>
      </c>
      <c r="K9" s="440">
        <v>45657</v>
      </c>
      <c r="L9" s="43" t="s">
        <v>66</v>
      </c>
      <c r="M9" s="436">
        <v>120000000</v>
      </c>
      <c r="N9" s="507" t="s">
        <v>408</v>
      </c>
      <c r="O9" s="508">
        <v>5</v>
      </c>
      <c r="P9" s="438">
        <f>+M9*1.1</f>
        <v>132000000.00000001</v>
      </c>
      <c r="Q9" s="507" t="s">
        <v>408</v>
      </c>
      <c r="R9" s="508">
        <v>5</v>
      </c>
      <c r="S9" s="436">
        <f>+P9*1.1</f>
        <v>145200000.00000003</v>
      </c>
      <c r="T9" s="507" t="s">
        <v>408</v>
      </c>
      <c r="U9" s="508">
        <v>15</v>
      </c>
      <c r="V9" s="580">
        <f t="shared" si="4"/>
        <v>397200000</v>
      </c>
      <c r="W9" s="434" t="s">
        <v>409</v>
      </c>
      <c r="X9" s="437" t="s">
        <v>410</v>
      </c>
    </row>
    <row r="10" spans="1:24" ht="114" customHeight="1">
      <c r="A10" s="46" t="s">
        <v>65</v>
      </c>
      <c r="B10" s="143" t="s">
        <v>59</v>
      </c>
      <c r="C10" s="47">
        <v>4</v>
      </c>
      <c r="D10" s="108" t="s">
        <v>60</v>
      </c>
      <c r="E10" s="12" t="s">
        <v>242</v>
      </c>
      <c r="F10" s="17" t="s">
        <v>248</v>
      </c>
      <c r="G10" s="132" t="s">
        <v>62</v>
      </c>
      <c r="H10" s="17" t="s">
        <v>249</v>
      </c>
      <c r="I10" s="17" t="s">
        <v>249</v>
      </c>
      <c r="J10" s="381">
        <v>45444</v>
      </c>
      <c r="K10" s="381">
        <v>45657</v>
      </c>
      <c r="L10" s="382">
        <v>0.75</v>
      </c>
      <c r="M10" s="383">
        <v>119757242</v>
      </c>
      <c r="N10" s="375" t="s">
        <v>408</v>
      </c>
      <c r="O10" s="532">
        <v>0.8</v>
      </c>
      <c r="P10" s="384">
        <v>119757242</v>
      </c>
      <c r="Q10" s="375" t="s">
        <v>408</v>
      </c>
      <c r="R10" s="532">
        <v>0.85</v>
      </c>
      <c r="S10" s="383">
        <v>119757242</v>
      </c>
      <c r="T10" s="375" t="s">
        <v>408</v>
      </c>
      <c r="U10" s="533">
        <v>0.85</v>
      </c>
      <c r="V10" s="372">
        <f t="shared" si="4"/>
        <v>359271726</v>
      </c>
      <c r="W10" s="41" t="s">
        <v>422</v>
      </c>
      <c r="X10" s="385" t="s">
        <v>423</v>
      </c>
    </row>
    <row r="11" spans="1:24" ht="182.1" customHeight="1">
      <c r="A11" s="46" t="s">
        <v>28</v>
      </c>
      <c r="B11" s="143" t="s">
        <v>59</v>
      </c>
      <c r="C11" s="47">
        <v>5</v>
      </c>
      <c r="D11" s="108" t="s">
        <v>60</v>
      </c>
      <c r="E11" s="12" t="s">
        <v>242</v>
      </c>
      <c r="F11" s="91" t="s">
        <v>250</v>
      </c>
      <c r="G11" s="12" t="s">
        <v>62</v>
      </c>
      <c r="H11" s="41" t="s">
        <v>418</v>
      </c>
      <c r="I11" s="385" t="s">
        <v>419</v>
      </c>
      <c r="J11" s="381">
        <v>45444</v>
      </c>
      <c r="K11" s="381">
        <v>45657</v>
      </c>
      <c r="L11" s="385">
        <v>1</v>
      </c>
      <c r="M11" s="373">
        <v>90000000</v>
      </c>
      <c r="N11" s="375" t="s">
        <v>408</v>
      </c>
      <c r="O11" s="534">
        <v>0</v>
      </c>
      <c r="P11" s="386">
        <v>0</v>
      </c>
      <c r="Q11" s="534">
        <v>0</v>
      </c>
      <c r="R11" s="534">
        <v>0</v>
      </c>
      <c r="S11" s="387">
        <v>0</v>
      </c>
      <c r="T11" s="534">
        <v>0</v>
      </c>
      <c r="U11" s="534">
        <v>0</v>
      </c>
      <c r="V11" s="372">
        <f t="shared" si="4"/>
        <v>90000000</v>
      </c>
      <c r="W11" s="41" t="s">
        <v>420</v>
      </c>
      <c r="X11" s="41" t="s">
        <v>421</v>
      </c>
    </row>
    <row r="12" spans="1:24" ht="144.94999999999999" customHeight="1">
      <c r="A12" s="46"/>
      <c r="B12" s="143" t="s">
        <v>59</v>
      </c>
      <c r="C12" s="47">
        <v>6</v>
      </c>
      <c r="D12" s="108" t="s">
        <v>60</v>
      </c>
      <c r="E12" s="12" t="s">
        <v>242</v>
      </c>
      <c r="F12" s="17" t="s">
        <v>578</v>
      </c>
      <c r="G12" s="990" t="s">
        <v>711</v>
      </c>
      <c r="H12" s="41" t="s">
        <v>614</v>
      </c>
      <c r="I12" s="41" t="s">
        <v>615</v>
      </c>
      <c r="J12" s="409">
        <v>45658</v>
      </c>
      <c r="K12" s="409">
        <v>45992</v>
      </c>
      <c r="L12" s="576">
        <v>0</v>
      </c>
      <c r="M12" s="577">
        <v>0</v>
      </c>
      <c r="N12" s="385"/>
      <c r="O12" s="385">
        <v>2</v>
      </c>
      <c r="P12" s="578">
        <v>500000000</v>
      </c>
      <c r="Q12" s="41" t="s">
        <v>442</v>
      </c>
      <c r="R12" s="385">
        <v>2</v>
      </c>
      <c r="S12" s="578">
        <v>500000000</v>
      </c>
      <c r="T12" s="41" t="s">
        <v>442</v>
      </c>
      <c r="U12" s="385">
        <v>4</v>
      </c>
      <c r="V12" s="579">
        <v>1000000000</v>
      </c>
      <c r="W12" s="41" t="s">
        <v>616</v>
      </c>
      <c r="X12" s="385"/>
    </row>
    <row r="15" spans="1:24" ht="21" customHeight="1">
      <c r="M15" s="186"/>
    </row>
    <row r="16" spans="1:24" ht="26.1" customHeight="1">
      <c r="L16" s="6" t="s">
        <v>449</v>
      </c>
      <c r="M16" s="187">
        <f>SUM(M6:M15)</f>
        <v>608157242</v>
      </c>
      <c r="N16" s="553"/>
      <c r="O16" s="553"/>
      <c r="P16" s="190">
        <f>SUM(P6:P12)</f>
        <v>1056461242</v>
      </c>
      <c r="Q16" s="553"/>
      <c r="R16" s="553"/>
      <c r="S16" s="190">
        <f>SUM(S6:S12)</f>
        <v>1097282362</v>
      </c>
      <c r="T16" s="553"/>
      <c r="U16" s="553"/>
      <c r="V16" s="190">
        <f>SUM(V6:V12)</f>
        <v>2761900846</v>
      </c>
      <c r="W16" s="107"/>
    </row>
    <row r="17" spans="1:27" ht="21" customHeight="1">
      <c r="M17" s="562"/>
      <c r="N17" s="562"/>
      <c r="O17" s="562"/>
      <c r="P17" s="562"/>
      <c r="Q17" s="562"/>
      <c r="S17" s="562"/>
    </row>
    <row r="18" spans="1:27" ht="21" customHeight="1">
      <c r="M18" s="565"/>
      <c r="P18" s="446"/>
      <c r="S18" s="446"/>
    </row>
    <row r="19" spans="1:27" ht="21" customHeight="1">
      <c r="M19" s="565"/>
      <c r="N19" s="565"/>
      <c r="O19" s="565"/>
      <c r="P19" s="565"/>
      <c r="Q19" s="565"/>
      <c r="R19" s="565"/>
      <c r="S19" s="565"/>
    </row>
    <row r="20" spans="1:27" ht="21" customHeight="1">
      <c r="M20" s="565"/>
      <c r="P20" s="446"/>
      <c r="S20" s="446"/>
    </row>
    <row r="21" spans="1:27" ht="21" customHeight="1"/>
    <row r="22" spans="1:27" s="44" customFormat="1">
      <c r="A22" s="6"/>
      <c r="B22" s="71"/>
      <c r="C22" s="69"/>
      <c r="D22" s="90"/>
      <c r="E22" s="166"/>
      <c r="F22"/>
      <c r="G22"/>
      <c r="L22" s="4"/>
      <c r="M22" s="185"/>
      <c r="N22" s="462"/>
      <c r="O22" s="462"/>
      <c r="P22" s="189"/>
      <c r="Q22" s="462"/>
      <c r="R22" s="462"/>
      <c r="S22" s="189"/>
      <c r="T22" s="462"/>
      <c r="U22" s="462"/>
      <c r="V22" s="189"/>
      <c r="W22" s="4"/>
      <c r="X22" s="4"/>
      <c r="Y22" s="4"/>
      <c r="Z22" s="4"/>
      <c r="AA22" s="4"/>
    </row>
    <row r="23" spans="1:27" s="44" customFormat="1">
      <c r="A23" s="6"/>
      <c r="B23" s="71"/>
      <c r="C23" s="69"/>
      <c r="D23" s="90"/>
      <c r="E23" s="166"/>
      <c r="F23"/>
      <c r="G23"/>
      <c r="L23" s="4"/>
      <c r="M23" s="185"/>
      <c r="N23" s="462"/>
      <c r="O23" s="462"/>
      <c r="P23" s="189"/>
      <c r="Q23" s="462"/>
      <c r="R23" s="462"/>
      <c r="S23" s="189"/>
      <c r="T23" s="462"/>
      <c r="U23" s="462"/>
      <c r="V23" s="189"/>
      <c r="W23" s="4"/>
      <c r="X23" s="4"/>
      <c r="Y23" s="4"/>
      <c r="Z23" s="4"/>
      <c r="AA23" s="4"/>
    </row>
    <row r="24" spans="1:27" s="44" customFormat="1">
      <c r="A24" s="6"/>
      <c r="B24" s="71"/>
      <c r="C24" s="69"/>
      <c r="D24" s="90"/>
      <c r="E24" s="166"/>
      <c r="F24"/>
      <c r="G24"/>
      <c r="L24" s="4"/>
      <c r="M24" s="185"/>
      <c r="N24" s="462"/>
      <c r="O24" s="462"/>
      <c r="P24" s="189"/>
      <c r="Q24" s="462"/>
      <c r="R24" s="462"/>
      <c r="S24" s="189"/>
      <c r="T24" s="462"/>
      <c r="U24" s="462"/>
      <c r="V24" s="189"/>
      <c r="W24" s="4"/>
      <c r="X24" s="4"/>
      <c r="Y24" s="4"/>
      <c r="Z24" s="4"/>
      <c r="AA24" s="4"/>
    </row>
    <row r="25" spans="1:27" s="44" customFormat="1">
      <c r="A25" s="6"/>
      <c r="B25" s="71"/>
      <c r="C25" s="69"/>
      <c r="D25" s="90"/>
      <c r="E25" s="166"/>
      <c r="F25"/>
      <c r="G25"/>
      <c r="L25" s="4"/>
      <c r="M25" s="185"/>
      <c r="N25" s="462"/>
      <c r="O25" s="462"/>
      <c r="P25" s="189"/>
      <c r="Q25" s="462"/>
      <c r="R25" s="462"/>
      <c r="S25" s="189"/>
      <c r="T25" s="462"/>
      <c r="U25" s="462"/>
      <c r="V25" s="189"/>
      <c r="W25" s="4"/>
      <c r="X25" s="4"/>
      <c r="Y25" s="4"/>
      <c r="Z25" s="4"/>
      <c r="AA25" s="4"/>
    </row>
  </sheetData>
  <autoFilter ref="A5:AA13" xr:uid="{00000000-0009-0000-0000-000001000000}"/>
  <mergeCells count="3">
    <mergeCell ref="C6:C7"/>
    <mergeCell ref="D6:D7"/>
    <mergeCell ref="A2:P2"/>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ADD14-B9FE-A141-9BAD-3F8E4D7756B6}">
  <dimension ref="A1:AA38"/>
  <sheetViews>
    <sheetView topLeftCell="D2" zoomScale="93" zoomScaleNormal="93" workbookViewId="0">
      <selection activeCell="G22" sqref="G22"/>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67.140625"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58" t="s">
        <v>617</v>
      </c>
      <c r="B2" s="1058"/>
      <c r="C2" s="1058"/>
      <c r="D2" s="1058"/>
      <c r="E2" s="1058"/>
      <c r="F2" s="1058"/>
      <c r="G2" s="1058"/>
      <c r="H2" s="1058"/>
      <c r="I2" s="1058"/>
      <c r="J2" s="1058"/>
      <c r="K2" s="1058"/>
      <c r="L2" s="1058"/>
      <c r="M2" s="1058"/>
      <c r="N2" s="1058"/>
      <c r="O2" s="1058"/>
      <c r="P2" s="1058"/>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508</v>
      </c>
      <c r="N5" s="561" t="s">
        <v>20</v>
      </c>
      <c r="O5" s="559" t="s">
        <v>12</v>
      </c>
      <c r="P5" s="557" t="s">
        <v>509</v>
      </c>
      <c r="Q5" s="561" t="s">
        <v>20</v>
      </c>
      <c r="R5" s="559" t="s">
        <v>13</v>
      </c>
      <c r="S5" s="557" t="s">
        <v>510</v>
      </c>
      <c r="T5" s="561" t="s">
        <v>20</v>
      </c>
      <c r="U5" s="559" t="s">
        <v>14</v>
      </c>
      <c r="V5" s="560" t="s">
        <v>15</v>
      </c>
      <c r="W5" s="559" t="s">
        <v>16</v>
      </c>
      <c r="X5" s="168" t="s">
        <v>17</v>
      </c>
    </row>
    <row r="6" spans="1:24" ht="75" customHeight="1">
      <c r="A6" s="10" t="s">
        <v>21</v>
      </c>
      <c r="B6" s="76" t="s">
        <v>67</v>
      </c>
      <c r="C6" s="1045">
        <v>1</v>
      </c>
      <c r="D6" s="1056" t="s">
        <v>68</v>
      </c>
      <c r="E6" s="78" t="s">
        <v>24</v>
      </c>
      <c r="F6" s="136" t="s">
        <v>687</v>
      </c>
      <c r="G6" s="11" t="s">
        <v>55</v>
      </c>
      <c r="H6" s="597" t="s">
        <v>70</v>
      </c>
      <c r="I6" s="764" t="s">
        <v>688</v>
      </c>
      <c r="J6" s="763">
        <v>45597</v>
      </c>
      <c r="K6" s="763">
        <v>46387</v>
      </c>
      <c r="L6" s="769">
        <v>1</v>
      </c>
      <c r="M6" s="782">
        <v>70000000</v>
      </c>
      <c r="N6" s="765" t="s">
        <v>689</v>
      </c>
      <c r="O6" s="765">
        <v>1</v>
      </c>
      <c r="P6" s="774">
        <v>75000000</v>
      </c>
      <c r="Q6" s="765" t="s">
        <v>689</v>
      </c>
      <c r="R6" s="765">
        <v>1</v>
      </c>
      <c r="S6" s="774">
        <f t="shared" ref="S6" si="0">80000000*R6</f>
        <v>80000000</v>
      </c>
      <c r="T6" s="765" t="s">
        <v>689</v>
      </c>
      <c r="U6" s="766">
        <f t="shared" ref="U6:V6" si="1">+L6+O6+R6</f>
        <v>3</v>
      </c>
      <c r="V6" s="771">
        <f t="shared" si="1"/>
        <v>225000000</v>
      </c>
      <c r="W6" s="938"/>
      <c r="X6" s="770" t="s">
        <v>690</v>
      </c>
    </row>
    <row r="7" spans="1:24" ht="96" customHeight="1">
      <c r="A7" s="10" t="s">
        <v>21</v>
      </c>
      <c r="B7" s="76" t="s">
        <v>67</v>
      </c>
      <c r="C7" s="1049"/>
      <c r="D7" s="1057"/>
      <c r="E7" s="78" t="s">
        <v>24</v>
      </c>
      <c r="F7" s="136" t="s">
        <v>69</v>
      </c>
      <c r="G7" s="11" t="s">
        <v>367</v>
      </c>
      <c r="H7" s="218" t="s">
        <v>374</v>
      </c>
      <c r="I7" s="14"/>
      <c r="J7" s="14"/>
      <c r="K7" s="14"/>
      <c r="L7" s="219" t="s">
        <v>375</v>
      </c>
      <c r="M7" s="207">
        <v>607627150</v>
      </c>
      <c r="N7" s="468" t="s">
        <v>84</v>
      </c>
      <c r="O7" s="468"/>
      <c r="P7" s="207">
        <v>2008550010</v>
      </c>
      <c r="Q7" s="222" t="s">
        <v>84</v>
      </c>
      <c r="R7" s="222"/>
      <c r="S7" s="206"/>
      <c r="T7" s="222"/>
      <c r="U7" s="222"/>
      <c r="V7" s="590">
        <f t="shared" ref="V7:V18" si="2">+M7+P7+S7</f>
        <v>2616177160</v>
      </c>
      <c r="W7" s="30"/>
      <c r="X7" s="30"/>
    </row>
    <row r="8" spans="1:24" ht="96" customHeight="1">
      <c r="A8" s="10" t="s">
        <v>21</v>
      </c>
      <c r="B8" s="76" t="s">
        <v>67</v>
      </c>
      <c r="C8" s="1049"/>
      <c r="D8" s="1057"/>
      <c r="E8" s="78" t="s">
        <v>24</v>
      </c>
      <c r="F8" s="136" t="s">
        <v>69</v>
      </c>
      <c r="G8" s="15" t="s">
        <v>176</v>
      </c>
      <c r="H8" s="752" t="s">
        <v>609</v>
      </c>
      <c r="I8" s="752" t="s">
        <v>674</v>
      </c>
      <c r="J8" s="753">
        <v>45566</v>
      </c>
      <c r="K8" s="753">
        <v>46387</v>
      </c>
      <c r="L8" s="754">
        <v>1</v>
      </c>
      <c r="M8" s="783">
        <v>910000</v>
      </c>
      <c r="N8" s="593" t="s">
        <v>663</v>
      </c>
      <c r="O8" s="593">
        <v>5</v>
      </c>
      <c r="P8" s="822">
        <f>+((9100000*1.03)/30)*3*O8</f>
        <v>4686500</v>
      </c>
      <c r="Q8" s="593" t="s">
        <v>663</v>
      </c>
      <c r="R8" s="593" t="s">
        <v>665</v>
      </c>
      <c r="S8" s="839" t="s">
        <v>665</v>
      </c>
      <c r="T8" s="593"/>
      <c r="U8" s="754">
        <f>+O8+L8</f>
        <v>6</v>
      </c>
      <c r="V8" s="755">
        <f>+P8+M8</f>
        <v>5596500</v>
      </c>
      <c r="W8" s="593" t="s">
        <v>666</v>
      </c>
      <c r="X8" s="593" t="s">
        <v>667</v>
      </c>
    </row>
    <row r="9" spans="1:24" ht="96" customHeight="1">
      <c r="A9" s="10" t="s">
        <v>21</v>
      </c>
      <c r="B9" s="76" t="s">
        <v>67</v>
      </c>
      <c r="C9" s="1046"/>
      <c r="D9" s="1059"/>
      <c r="E9" s="78" t="s">
        <v>24</v>
      </c>
      <c r="F9" s="136" t="s">
        <v>69</v>
      </c>
      <c r="G9" s="15" t="s">
        <v>113</v>
      </c>
      <c r="H9" s="14" t="s">
        <v>71</v>
      </c>
      <c r="I9" s="14"/>
      <c r="J9" s="14"/>
      <c r="K9" s="14"/>
      <c r="L9" s="604">
        <v>584650</v>
      </c>
      <c r="M9" s="221">
        <v>15000000</v>
      </c>
      <c r="N9" s="222" t="s">
        <v>120</v>
      </c>
      <c r="O9" s="222">
        <v>30</v>
      </c>
      <c r="P9" s="221">
        <v>15000000</v>
      </c>
      <c r="Q9" s="222" t="s">
        <v>120</v>
      </c>
      <c r="R9" s="222">
        <v>35</v>
      </c>
      <c r="S9" s="221">
        <v>15000000</v>
      </c>
      <c r="T9" s="222" t="s">
        <v>120</v>
      </c>
      <c r="U9" s="222">
        <v>90</v>
      </c>
      <c r="V9" s="590">
        <f t="shared" si="2"/>
        <v>45000000</v>
      </c>
      <c r="W9" s="222" t="s">
        <v>532</v>
      </c>
      <c r="X9" s="222" t="s">
        <v>533</v>
      </c>
    </row>
    <row r="10" spans="1:24" ht="149.1" customHeight="1">
      <c r="A10" s="10" t="s">
        <v>65</v>
      </c>
      <c r="B10" s="76" t="s">
        <v>67</v>
      </c>
      <c r="C10" s="47">
        <v>2</v>
      </c>
      <c r="D10" s="109" t="s">
        <v>68</v>
      </c>
      <c r="E10" s="11" t="s">
        <v>24</v>
      </c>
      <c r="F10" s="112" t="s">
        <v>341</v>
      </c>
      <c r="G10" s="11" t="s">
        <v>72</v>
      </c>
      <c r="H10" s="194" t="s">
        <v>71</v>
      </c>
      <c r="I10" s="194"/>
      <c r="J10" s="194"/>
      <c r="K10" s="194"/>
      <c r="L10" s="223">
        <v>25</v>
      </c>
      <c r="M10" s="213">
        <v>15000000</v>
      </c>
      <c r="N10" s="222" t="s">
        <v>120</v>
      </c>
      <c r="O10" s="222">
        <v>30</v>
      </c>
      <c r="P10" s="213">
        <v>15000000</v>
      </c>
      <c r="Q10" s="222" t="s">
        <v>120</v>
      </c>
      <c r="R10" s="222">
        <v>35</v>
      </c>
      <c r="S10" s="213">
        <v>15000000</v>
      </c>
      <c r="T10" s="222" t="s">
        <v>120</v>
      </c>
      <c r="U10" s="222">
        <v>90</v>
      </c>
      <c r="V10" s="590">
        <f t="shared" si="2"/>
        <v>45000000</v>
      </c>
      <c r="W10" s="222" t="s">
        <v>532</v>
      </c>
      <c r="X10" s="222" t="s">
        <v>533</v>
      </c>
    </row>
    <row r="11" spans="1:24" ht="84" customHeight="1">
      <c r="A11" s="10" t="s">
        <v>21</v>
      </c>
      <c r="B11" s="148" t="s">
        <v>67</v>
      </c>
      <c r="C11" s="49">
        <v>3</v>
      </c>
      <c r="D11" s="111" t="s">
        <v>68</v>
      </c>
      <c r="E11" s="126" t="s">
        <v>111</v>
      </c>
      <c r="F11" s="150" t="s">
        <v>125</v>
      </c>
      <c r="G11" s="126" t="s">
        <v>113</v>
      </c>
      <c r="H11" s="192" t="s">
        <v>71</v>
      </c>
      <c r="I11" s="255"/>
      <c r="J11" s="255"/>
      <c r="K11" s="255"/>
      <c r="L11" s="256">
        <v>1</v>
      </c>
      <c r="M11" s="249">
        <v>15000000</v>
      </c>
      <c r="N11" s="246" t="s">
        <v>120</v>
      </c>
      <c r="O11" s="246">
        <v>2</v>
      </c>
      <c r="P11" s="257">
        <v>15000000</v>
      </c>
      <c r="Q11" s="246" t="s">
        <v>120</v>
      </c>
      <c r="R11" s="246">
        <v>3</v>
      </c>
      <c r="S11" s="249">
        <v>15000000</v>
      </c>
      <c r="T11" s="246" t="s">
        <v>120</v>
      </c>
      <c r="U11" s="246">
        <v>6</v>
      </c>
      <c r="V11" s="459">
        <f t="shared" si="2"/>
        <v>45000000</v>
      </c>
      <c r="W11" s="246" t="s">
        <v>532</v>
      </c>
      <c r="X11" s="246" t="s">
        <v>533</v>
      </c>
    </row>
    <row r="12" spans="1:24" ht="117" customHeight="1">
      <c r="A12" s="10" t="s">
        <v>21</v>
      </c>
      <c r="B12" s="148" t="s">
        <v>67</v>
      </c>
      <c r="C12" s="1049">
        <v>4</v>
      </c>
      <c r="D12" s="1056" t="s">
        <v>68</v>
      </c>
      <c r="E12" s="126" t="s">
        <v>111</v>
      </c>
      <c r="F12" s="180" t="s">
        <v>127</v>
      </c>
      <c r="G12" s="258" t="s">
        <v>116</v>
      </c>
      <c r="H12" s="200" t="s">
        <v>128</v>
      </c>
      <c r="I12" s="200" t="s">
        <v>129</v>
      </c>
      <c r="J12" s="259">
        <v>45505</v>
      </c>
      <c r="K12" s="259">
        <v>46357</v>
      </c>
      <c r="L12" s="200" t="s">
        <v>130</v>
      </c>
      <c r="M12" s="260">
        <v>15000000</v>
      </c>
      <c r="N12" s="246" t="s">
        <v>131</v>
      </c>
      <c r="O12" s="246" t="s">
        <v>132</v>
      </c>
      <c r="P12" s="261">
        <v>15000000</v>
      </c>
      <c r="Q12" s="246" t="s">
        <v>131</v>
      </c>
      <c r="R12" s="246" t="s">
        <v>132</v>
      </c>
      <c r="S12" s="260">
        <v>15000000</v>
      </c>
      <c r="T12" s="246" t="s">
        <v>131</v>
      </c>
      <c r="U12" s="246" t="s">
        <v>133</v>
      </c>
      <c r="V12" s="459">
        <f t="shared" si="2"/>
        <v>45000000</v>
      </c>
      <c r="W12" s="254" t="s">
        <v>134</v>
      </c>
      <c r="X12" s="254" t="s">
        <v>135</v>
      </c>
    </row>
    <row r="13" spans="1:24" ht="162.94999999999999" customHeight="1">
      <c r="A13" s="10" t="s">
        <v>21</v>
      </c>
      <c r="B13" s="148" t="s">
        <v>67</v>
      </c>
      <c r="C13" s="1046"/>
      <c r="D13" s="1057"/>
      <c r="E13" s="126" t="s">
        <v>111</v>
      </c>
      <c r="F13" s="180" t="s">
        <v>127</v>
      </c>
      <c r="G13" s="258" t="s">
        <v>30</v>
      </c>
      <c r="H13" s="200" t="s">
        <v>136</v>
      </c>
      <c r="I13" s="262"/>
      <c r="J13" s="262"/>
      <c r="K13" s="262"/>
      <c r="L13" s="262">
        <v>17</v>
      </c>
      <c r="M13" s="482">
        <v>81600000</v>
      </c>
      <c r="N13" s="246" t="s">
        <v>568</v>
      </c>
      <c r="O13" s="483">
        <v>17</v>
      </c>
      <c r="P13" s="459">
        <f t="shared" ref="P13" si="3">M13*1.06</f>
        <v>86496000</v>
      </c>
      <c r="Q13" s="246" t="s">
        <v>568</v>
      </c>
      <c r="R13" s="483">
        <v>17</v>
      </c>
      <c r="S13" s="459">
        <f t="shared" ref="S13" si="4">P13*1.03</f>
        <v>89090880</v>
      </c>
      <c r="T13" s="246" t="s">
        <v>568</v>
      </c>
      <c r="U13" s="480">
        <f t="shared" ref="U13" si="5">L13+O13+R13</f>
        <v>51</v>
      </c>
      <c r="V13" s="459">
        <f t="shared" si="2"/>
        <v>257186880</v>
      </c>
      <c r="W13" s="200" t="s">
        <v>569</v>
      </c>
      <c r="X13" s="200" t="s">
        <v>570</v>
      </c>
    </row>
    <row r="14" spans="1:24" ht="101.1" customHeight="1">
      <c r="A14" s="128" t="s">
        <v>65</v>
      </c>
      <c r="B14" s="148" t="s">
        <v>67</v>
      </c>
      <c r="C14" s="1045">
        <v>5</v>
      </c>
      <c r="D14" s="1057" t="s">
        <v>68</v>
      </c>
      <c r="E14" s="124" t="s">
        <v>149</v>
      </c>
      <c r="F14" s="122" t="s">
        <v>659</v>
      </c>
      <c r="G14" s="337" t="s">
        <v>76</v>
      </c>
      <c r="H14" s="334" t="s">
        <v>545</v>
      </c>
      <c r="I14" s="338"/>
      <c r="J14" s="339">
        <v>45443</v>
      </c>
      <c r="K14" s="339">
        <v>46022</v>
      </c>
      <c r="L14" s="340">
        <v>0.6</v>
      </c>
      <c r="M14" s="488">
        <v>0</v>
      </c>
      <c r="N14" s="487" t="s">
        <v>210</v>
      </c>
      <c r="O14" s="489">
        <v>0.4</v>
      </c>
      <c r="P14" s="335">
        <v>0</v>
      </c>
      <c r="Q14" s="487" t="s">
        <v>210</v>
      </c>
      <c r="R14" s="487" t="s">
        <v>546</v>
      </c>
      <c r="S14" s="335">
        <v>0</v>
      </c>
      <c r="T14" s="487" t="s">
        <v>210</v>
      </c>
      <c r="U14" s="489">
        <v>1</v>
      </c>
      <c r="V14" s="335">
        <f t="shared" si="2"/>
        <v>0</v>
      </c>
      <c r="W14" s="334" t="s">
        <v>87</v>
      </c>
      <c r="X14" s="334" t="s">
        <v>88</v>
      </c>
    </row>
    <row r="15" spans="1:24" ht="108.95" customHeight="1">
      <c r="A15" s="128" t="s">
        <v>65</v>
      </c>
      <c r="B15" s="148" t="s">
        <v>67</v>
      </c>
      <c r="C15" s="1046"/>
      <c r="D15" s="1057"/>
      <c r="E15" s="124" t="s">
        <v>149</v>
      </c>
      <c r="F15" s="122" t="s">
        <v>659</v>
      </c>
      <c r="G15" s="984" t="s">
        <v>711</v>
      </c>
      <c r="H15" s="334" t="s">
        <v>451</v>
      </c>
      <c r="I15" s="338"/>
      <c r="J15" s="341">
        <v>45566</v>
      </c>
      <c r="K15" s="341">
        <v>45931</v>
      </c>
      <c r="L15" s="338">
        <v>1</v>
      </c>
      <c r="M15" s="342">
        <v>0</v>
      </c>
      <c r="N15" s="487"/>
      <c r="O15" s="487">
        <v>1</v>
      </c>
      <c r="P15" s="335">
        <v>0</v>
      </c>
      <c r="Q15" s="487"/>
      <c r="R15" s="487">
        <v>1</v>
      </c>
      <c r="S15" s="335">
        <v>0</v>
      </c>
      <c r="T15" s="487"/>
      <c r="U15" s="487">
        <v>3</v>
      </c>
      <c r="V15" s="335">
        <f t="shared" si="2"/>
        <v>0</v>
      </c>
      <c r="W15" s="334" t="s">
        <v>548</v>
      </c>
      <c r="X15" s="334" t="s">
        <v>550</v>
      </c>
    </row>
    <row r="16" spans="1:24" ht="105.95" customHeight="1">
      <c r="A16" s="10" t="s">
        <v>21</v>
      </c>
      <c r="B16" s="76" t="s">
        <v>67</v>
      </c>
      <c r="C16" s="1045">
        <v>6</v>
      </c>
      <c r="D16" s="1057" t="s">
        <v>68</v>
      </c>
      <c r="E16" s="171" t="s">
        <v>157</v>
      </c>
      <c r="F16" s="152" t="s">
        <v>169</v>
      </c>
      <c r="G16" s="39" t="s">
        <v>367</v>
      </c>
      <c r="H16" s="360" t="s">
        <v>372</v>
      </c>
      <c r="I16" s="40"/>
      <c r="J16" s="40"/>
      <c r="K16" s="40"/>
      <c r="L16" s="361" t="s">
        <v>373</v>
      </c>
      <c r="M16" s="362"/>
      <c r="N16" s="500"/>
      <c r="O16" s="500"/>
      <c r="P16" s="363"/>
      <c r="Q16" s="369"/>
      <c r="R16" s="369"/>
      <c r="S16" s="364"/>
      <c r="T16" s="369"/>
      <c r="U16" s="369"/>
      <c r="V16" s="574">
        <f t="shared" si="2"/>
        <v>0</v>
      </c>
      <c r="W16" s="358"/>
      <c r="X16" s="358"/>
    </row>
    <row r="17" spans="1:27" ht="105.95" customHeight="1">
      <c r="A17" s="10" t="s">
        <v>21</v>
      </c>
      <c r="B17" s="76" t="s">
        <v>67</v>
      </c>
      <c r="C17" s="1046"/>
      <c r="D17" s="1057"/>
      <c r="E17" s="171" t="s">
        <v>157</v>
      </c>
      <c r="F17" s="152" t="s">
        <v>169</v>
      </c>
      <c r="G17" s="54" t="s">
        <v>170</v>
      </c>
      <c r="H17" s="40" t="s">
        <v>171</v>
      </c>
      <c r="I17" s="40"/>
      <c r="J17" s="40"/>
      <c r="K17" s="40"/>
      <c r="L17" s="40" t="s">
        <v>172</v>
      </c>
      <c r="M17" s="939">
        <v>0</v>
      </c>
      <c r="N17" s="369"/>
      <c r="O17" s="369"/>
      <c r="P17" s="574"/>
      <c r="Q17" s="369"/>
      <c r="R17" s="369"/>
      <c r="S17" s="364"/>
      <c r="T17" s="369"/>
      <c r="U17" s="369"/>
      <c r="V17" s="574">
        <f t="shared" si="2"/>
        <v>0</v>
      </c>
      <c r="W17" s="358"/>
      <c r="X17" s="358" t="s">
        <v>361</v>
      </c>
      <c r="AA17" s="4" t="s">
        <v>361</v>
      </c>
    </row>
    <row r="18" spans="1:27" ht="105.95" customHeight="1">
      <c r="A18" s="10" t="s">
        <v>21</v>
      </c>
      <c r="B18" s="76" t="s">
        <v>67</v>
      </c>
      <c r="C18" s="47">
        <v>7</v>
      </c>
      <c r="D18" s="106" t="s">
        <v>68</v>
      </c>
      <c r="E18" s="39" t="s">
        <v>157</v>
      </c>
      <c r="F18" s="40" t="s">
        <v>173</v>
      </c>
      <c r="G18" s="987" t="s">
        <v>711</v>
      </c>
      <c r="H18" s="40" t="s">
        <v>551</v>
      </c>
      <c r="I18" s="40"/>
      <c r="J18" s="365">
        <v>45566</v>
      </c>
      <c r="K18" s="365">
        <v>45597</v>
      </c>
      <c r="L18" s="40" t="s">
        <v>552</v>
      </c>
      <c r="M18" s="356">
        <v>73200000</v>
      </c>
      <c r="N18" s="369" t="s">
        <v>553</v>
      </c>
      <c r="O18" s="369" t="s">
        <v>554</v>
      </c>
      <c r="P18" s="356">
        <v>73200000</v>
      </c>
      <c r="Q18" s="500"/>
      <c r="R18" s="369" t="s">
        <v>555</v>
      </c>
      <c r="S18" s="356">
        <v>73200000</v>
      </c>
      <c r="T18" s="369" t="s">
        <v>553</v>
      </c>
      <c r="U18" s="369" t="s">
        <v>555</v>
      </c>
      <c r="V18" s="574">
        <f t="shared" si="2"/>
        <v>219600000</v>
      </c>
      <c r="W18" s="358" t="s">
        <v>548</v>
      </c>
      <c r="X18" s="358" t="s">
        <v>556</v>
      </c>
    </row>
    <row r="19" spans="1:27" ht="105.95" customHeight="1">
      <c r="A19" s="10" t="s">
        <v>21</v>
      </c>
      <c r="B19" s="76" t="s">
        <v>67</v>
      </c>
      <c r="C19" s="1045">
        <v>8</v>
      </c>
      <c r="D19" s="1057" t="s">
        <v>68</v>
      </c>
      <c r="E19" s="171" t="s">
        <v>157</v>
      </c>
      <c r="F19" s="153" t="s">
        <v>174</v>
      </c>
      <c r="G19" s="39" t="s">
        <v>55</v>
      </c>
      <c r="H19" s="644" t="s">
        <v>175</v>
      </c>
      <c r="I19" s="873" t="s">
        <v>688</v>
      </c>
      <c r="J19" s="874">
        <v>45597</v>
      </c>
      <c r="K19" s="874">
        <v>46387</v>
      </c>
      <c r="L19" s="875">
        <v>1</v>
      </c>
      <c r="M19" s="876">
        <v>70000000</v>
      </c>
      <c r="N19" s="877" t="s">
        <v>689</v>
      </c>
      <c r="O19" s="877">
        <v>1</v>
      </c>
      <c r="P19" s="878">
        <v>75000000</v>
      </c>
      <c r="Q19" s="877" t="s">
        <v>689</v>
      </c>
      <c r="R19" s="877">
        <v>1</v>
      </c>
      <c r="S19" s="878">
        <f t="shared" ref="S19" si="6">80000000*R19</f>
        <v>80000000</v>
      </c>
      <c r="T19" s="877" t="s">
        <v>689</v>
      </c>
      <c r="U19" s="879">
        <f t="shared" ref="U19:V19" si="7">+L19+O19+R19</f>
        <v>3</v>
      </c>
      <c r="V19" s="880">
        <f t="shared" si="7"/>
        <v>225000000</v>
      </c>
      <c r="W19" s="575"/>
      <c r="X19" s="881" t="s">
        <v>690</v>
      </c>
    </row>
    <row r="20" spans="1:27" ht="105.95" customHeight="1">
      <c r="A20" s="10" t="s">
        <v>21</v>
      </c>
      <c r="B20" s="76" t="s">
        <v>67</v>
      </c>
      <c r="C20" s="1049"/>
      <c r="D20" s="1057"/>
      <c r="E20" s="171" t="s">
        <v>157</v>
      </c>
      <c r="F20" s="153" t="s">
        <v>174</v>
      </c>
      <c r="G20" s="54" t="s">
        <v>176</v>
      </c>
      <c r="H20" s="747" t="s">
        <v>609</v>
      </c>
      <c r="I20" s="747" t="s">
        <v>674</v>
      </c>
      <c r="J20" s="748">
        <v>45566</v>
      </c>
      <c r="K20" s="748">
        <v>46387</v>
      </c>
      <c r="L20" s="749">
        <v>1</v>
      </c>
      <c r="M20" s="794">
        <v>910000</v>
      </c>
      <c r="N20" s="750" t="s">
        <v>663</v>
      </c>
      <c r="O20" s="750">
        <v>5</v>
      </c>
      <c r="P20" s="827">
        <f>+((9100000*1.03)/30)*3*O20</f>
        <v>4686500</v>
      </c>
      <c r="Q20" s="750" t="s">
        <v>663</v>
      </c>
      <c r="R20" s="750" t="s">
        <v>665</v>
      </c>
      <c r="S20" s="845" t="s">
        <v>665</v>
      </c>
      <c r="T20" s="750"/>
      <c r="U20" s="749">
        <f>+O20+L20</f>
        <v>6</v>
      </c>
      <c r="V20" s="751">
        <f>+P20+M20</f>
        <v>5596500</v>
      </c>
      <c r="W20" s="750" t="s">
        <v>666</v>
      </c>
      <c r="X20" s="750" t="s">
        <v>667</v>
      </c>
      <c r="Y20" s="575"/>
      <c r="Z20" s="575"/>
      <c r="AA20" s="575"/>
    </row>
    <row r="21" spans="1:27" ht="105.95" customHeight="1">
      <c r="A21" s="10" t="s">
        <v>21</v>
      </c>
      <c r="B21" s="76" t="s">
        <v>67</v>
      </c>
      <c r="C21" s="1046"/>
      <c r="D21" s="1059"/>
      <c r="E21" s="171" t="s">
        <v>157</v>
      </c>
      <c r="F21" s="153" t="s">
        <v>174</v>
      </c>
      <c r="G21" s="54" t="s">
        <v>113</v>
      </c>
      <c r="H21" s="40" t="s">
        <v>177</v>
      </c>
      <c r="I21" s="366"/>
      <c r="J21" s="366"/>
      <c r="K21" s="366"/>
      <c r="L21" s="367">
        <v>4</v>
      </c>
      <c r="M21" s="368">
        <v>10000000</v>
      </c>
      <c r="N21" s="369" t="s">
        <v>120</v>
      </c>
      <c r="O21" s="369">
        <v>5</v>
      </c>
      <c r="P21" s="370">
        <v>10000000</v>
      </c>
      <c r="Q21" s="369" t="s">
        <v>120</v>
      </c>
      <c r="R21" s="369">
        <v>6</v>
      </c>
      <c r="S21" s="368">
        <v>10000000</v>
      </c>
      <c r="T21" s="369" t="s">
        <v>120</v>
      </c>
      <c r="U21" s="369">
        <v>15</v>
      </c>
      <c r="V21" s="574">
        <f t="shared" ref="V21:V27" si="8">+M21+P21+S21</f>
        <v>30000000</v>
      </c>
      <c r="W21" s="369" t="s">
        <v>532</v>
      </c>
      <c r="X21" s="369" t="s">
        <v>533</v>
      </c>
    </row>
    <row r="22" spans="1:27" ht="129.94999999999999" customHeight="1">
      <c r="A22" s="10" t="s">
        <v>81</v>
      </c>
      <c r="B22" s="142" t="s">
        <v>67</v>
      </c>
      <c r="C22" s="49">
        <v>9</v>
      </c>
      <c r="D22" s="111" t="s">
        <v>68</v>
      </c>
      <c r="E22" s="131" t="s">
        <v>178</v>
      </c>
      <c r="F22" s="736" t="s">
        <v>661</v>
      </c>
      <c r="G22" s="988" t="s">
        <v>711</v>
      </c>
      <c r="H22" s="317" t="s">
        <v>189</v>
      </c>
      <c r="I22" s="325"/>
      <c r="J22" s="325"/>
      <c r="K22" s="325"/>
      <c r="L22" s="326">
        <v>1</v>
      </c>
      <c r="M22" s="327">
        <v>40000000</v>
      </c>
      <c r="N22" s="315"/>
      <c r="O22" s="315"/>
      <c r="P22" s="328">
        <v>40000000</v>
      </c>
      <c r="Q22" s="315"/>
      <c r="R22" s="315"/>
      <c r="S22" s="329">
        <v>40000000</v>
      </c>
      <c r="T22" s="315"/>
      <c r="U22" s="315"/>
      <c r="V22" s="328">
        <f t="shared" si="8"/>
        <v>120000000</v>
      </c>
      <c r="W22" s="317"/>
      <c r="X22" s="317"/>
    </row>
    <row r="23" spans="1:27" ht="110.1" customHeight="1">
      <c r="A23" s="10" t="s">
        <v>81</v>
      </c>
      <c r="B23" s="142" t="s">
        <v>67</v>
      </c>
      <c r="C23" s="49">
        <v>9</v>
      </c>
      <c r="D23" s="111" t="s">
        <v>68</v>
      </c>
      <c r="E23" s="131" t="s">
        <v>178</v>
      </c>
      <c r="F23" s="736" t="s">
        <v>661</v>
      </c>
      <c r="G23" s="13" t="s">
        <v>55</v>
      </c>
      <c r="H23" s="760" t="s">
        <v>693</v>
      </c>
      <c r="I23" s="759">
        <v>45658</v>
      </c>
      <c r="J23" s="759">
        <v>46022</v>
      </c>
      <c r="K23" s="760">
        <v>0</v>
      </c>
      <c r="L23" s="796">
        <f t="shared" ref="L23" si="9">3000000*K23</f>
        <v>0</v>
      </c>
      <c r="M23" s="760" t="s">
        <v>38</v>
      </c>
      <c r="N23" s="760">
        <v>1</v>
      </c>
      <c r="O23" s="796">
        <v>20000000</v>
      </c>
      <c r="P23" s="760" t="s">
        <v>682</v>
      </c>
      <c r="Q23" s="760">
        <v>0</v>
      </c>
      <c r="R23" s="850">
        <f t="shared" ref="R23" si="10">3000000*Q23</f>
        <v>0</v>
      </c>
      <c r="S23" s="760" t="s">
        <v>38</v>
      </c>
      <c r="T23" s="761">
        <f t="shared" ref="T23" si="11">+K23+N23+Q23</f>
        <v>1</v>
      </c>
      <c r="U23" s="777">
        <f>+L23+O23+R23</f>
        <v>20000000</v>
      </c>
      <c r="V23" s="4"/>
      <c r="W23" s="772" t="s">
        <v>683</v>
      </c>
      <c r="X23" s="36"/>
    </row>
    <row r="24" spans="1:27" ht="82.5" customHeight="1" thickBot="1">
      <c r="A24" s="10" t="s">
        <v>81</v>
      </c>
      <c r="B24" s="142" t="s">
        <v>67</v>
      </c>
      <c r="C24" s="47">
        <v>10</v>
      </c>
      <c r="D24" s="109" t="s">
        <v>68</v>
      </c>
      <c r="E24" s="13" t="s">
        <v>178</v>
      </c>
      <c r="F24" s="36" t="s">
        <v>191</v>
      </c>
      <c r="G24" s="181" t="s">
        <v>192</v>
      </c>
      <c r="H24" s="317" t="s">
        <v>193</v>
      </c>
      <c r="I24" s="317"/>
      <c r="J24" s="330">
        <v>45292</v>
      </c>
      <c r="K24" s="331" t="s">
        <v>537</v>
      </c>
      <c r="L24" s="317" t="s">
        <v>194</v>
      </c>
      <c r="M24" s="328">
        <v>0</v>
      </c>
      <c r="N24" s="504" t="s">
        <v>97</v>
      </c>
      <c r="O24" s="315" t="s">
        <v>541</v>
      </c>
      <c r="P24" s="328">
        <v>0</v>
      </c>
      <c r="Q24" s="504" t="s">
        <v>97</v>
      </c>
      <c r="R24" s="315" t="s">
        <v>541</v>
      </c>
      <c r="S24" s="328">
        <v>0</v>
      </c>
      <c r="T24" s="504" t="s">
        <v>97</v>
      </c>
      <c r="U24" s="315" t="s">
        <v>542</v>
      </c>
      <c r="V24" s="328">
        <f t="shared" si="8"/>
        <v>0</v>
      </c>
      <c r="W24" s="317" t="s">
        <v>543</v>
      </c>
      <c r="X24" s="325" t="s">
        <v>544</v>
      </c>
    </row>
    <row r="25" spans="1:27" ht="89.1" customHeight="1" thickBot="1">
      <c r="A25" s="46" t="s">
        <v>65</v>
      </c>
      <c r="B25" s="143" t="s">
        <v>67</v>
      </c>
      <c r="C25" s="47">
        <v>11</v>
      </c>
      <c r="D25" s="111" t="s">
        <v>68</v>
      </c>
      <c r="E25" s="12" t="s">
        <v>242</v>
      </c>
      <c r="F25" s="17" t="s">
        <v>345</v>
      </c>
      <c r="G25" s="12" t="s">
        <v>72</v>
      </c>
      <c r="H25" s="388" t="s">
        <v>346</v>
      </c>
      <c r="I25" s="388" t="s">
        <v>347</v>
      </c>
      <c r="J25" s="389">
        <v>45536</v>
      </c>
      <c r="K25" s="389">
        <v>45657</v>
      </c>
      <c r="L25" s="388" t="s">
        <v>348</v>
      </c>
      <c r="M25" s="373">
        <v>198473221</v>
      </c>
      <c r="N25" s="375" t="s">
        <v>120</v>
      </c>
      <c r="O25" s="375" t="s">
        <v>348</v>
      </c>
      <c r="P25" s="386">
        <f t="shared" ref="P25:P27" si="12">M25*1.036</f>
        <v>205618256.956</v>
      </c>
      <c r="Q25" s="534" t="s">
        <v>120</v>
      </c>
      <c r="R25" s="375" t="s">
        <v>348</v>
      </c>
      <c r="S25" s="387">
        <f t="shared" ref="S25:S27" si="13">P25*1.03</f>
        <v>211786804.66468</v>
      </c>
      <c r="T25" s="534" t="s">
        <v>120</v>
      </c>
      <c r="U25" s="375" t="s">
        <v>348</v>
      </c>
      <c r="V25" s="372">
        <f t="shared" si="8"/>
        <v>615878282.62067997</v>
      </c>
      <c r="W25" s="390" t="s">
        <v>343</v>
      </c>
      <c r="X25" s="391" t="s">
        <v>344</v>
      </c>
    </row>
    <row r="26" spans="1:27" ht="89.1" customHeight="1" thickBot="1">
      <c r="A26" s="46" t="s">
        <v>65</v>
      </c>
      <c r="B26" s="143" t="s">
        <v>67</v>
      </c>
      <c r="C26" s="47">
        <v>12</v>
      </c>
      <c r="D26" s="111" t="s">
        <v>68</v>
      </c>
      <c r="E26" s="12" t="s">
        <v>242</v>
      </c>
      <c r="F26" s="41" t="s">
        <v>349</v>
      </c>
      <c r="G26" s="12" t="s">
        <v>72</v>
      </c>
      <c r="H26" s="388" t="s">
        <v>346</v>
      </c>
      <c r="I26" s="388" t="s">
        <v>347</v>
      </c>
      <c r="J26" s="389">
        <v>45536</v>
      </c>
      <c r="K26" s="389">
        <v>45657</v>
      </c>
      <c r="L26" s="388" t="s">
        <v>348</v>
      </c>
      <c r="M26" s="373">
        <f>20205120+356756400</f>
        <v>376961520</v>
      </c>
      <c r="N26" s="375" t="s">
        <v>342</v>
      </c>
      <c r="O26" s="375" t="s">
        <v>348</v>
      </c>
      <c r="P26" s="387">
        <f t="shared" si="12"/>
        <v>390532134.72000003</v>
      </c>
      <c r="Q26" s="535" t="s">
        <v>342</v>
      </c>
      <c r="R26" s="375" t="s">
        <v>348</v>
      </c>
      <c r="S26" s="387">
        <f t="shared" si="13"/>
        <v>402248098.76160002</v>
      </c>
      <c r="T26" s="535" t="s">
        <v>342</v>
      </c>
      <c r="U26" s="375" t="s">
        <v>348</v>
      </c>
      <c r="V26" s="372">
        <f t="shared" si="8"/>
        <v>1169741753.4816</v>
      </c>
      <c r="W26" s="390" t="s">
        <v>343</v>
      </c>
      <c r="X26" s="391" t="s">
        <v>344</v>
      </c>
    </row>
    <row r="27" spans="1:27" ht="89.1" customHeight="1" thickBot="1">
      <c r="A27" s="46" t="s">
        <v>65</v>
      </c>
      <c r="B27" s="143" t="s">
        <v>67</v>
      </c>
      <c r="C27" s="47">
        <v>13</v>
      </c>
      <c r="D27" s="111" t="s">
        <v>68</v>
      </c>
      <c r="E27" s="12" t="s">
        <v>242</v>
      </c>
      <c r="F27" s="100" t="s">
        <v>350</v>
      </c>
      <c r="G27" s="12" t="s">
        <v>72</v>
      </c>
      <c r="H27" s="392" t="s">
        <v>351</v>
      </c>
      <c r="I27" s="392" t="s">
        <v>352</v>
      </c>
      <c r="J27" s="393">
        <v>45536</v>
      </c>
      <c r="K27" s="393">
        <v>45657</v>
      </c>
      <c r="L27" s="394" t="s">
        <v>353</v>
      </c>
      <c r="M27" s="395">
        <f>390879199+1395587833</f>
        <v>1786467032</v>
      </c>
      <c r="N27" s="536" t="s">
        <v>342</v>
      </c>
      <c r="O27" s="537" t="s">
        <v>353</v>
      </c>
      <c r="P27" s="396">
        <f t="shared" si="12"/>
        <v>1850779845.152</v>
      </c>
      <c r="Q27" s="536" t="s">
        <v>342</v>
      </c>
      <c r="R27" s="537" t="s">
        <v>353</v>
      </c>
      <c r="S27" s="397">
        <f t="shared" si="13"/>
        <v>1906303240.5065601</v>
      </c>
      <c r="T27" s="536" t="s">
        <v>342</v>
      </c>
      <c r="U27" s="537" t="s">
        <v>353</v>
      </c>
      <c r="V27" s="372">
        <f t="shared" si="8"/>
        <v>5543550117.6585598</v>
      </c>
      <c r="W27" s="390" t="s">
        <v>343</v>
      </c>
      <c r="X27" s="391" t="s">
        <v>344</v>
      </c>
    </row>
    <row r="28" spans="1:27" ht="132" customHeight="1">
      <c r="A28" s="46" t="s">
        <v>65</v>
      </c>
      <c r="B28" s="143" t="s">
        <v>67</v>
      </c>
      <c r="C28" s="47">
        <v>14</v>
      </c>
      <c r="D28" s="111" t="s">
        <v>68</v>
      </c>
      <c r="E28" s="12" t="s">
        <v>242</v>
      </c>
      <c r="F28" s="710" t="s">
        <v>706</v>
      </c>
      <c r="G28" s="12" t="s">
        <v>251</v>
      </c>
      <c r="H28" s="41" t="s">
        <v>707</v>
      </c>
      <c r="I28" s="41" t="s">
        <v>708</v>
      </c>
      <c r="J28" s="431">
        <v>45292</v>
      </c>
      <c r="K28" s="431">
        <v>46387</v>
      </c>
      <c r="L28" s="385">
        <v>3</v>
      </c>
      <c r="M28" s="949">
        <v>17526564</v>
      </c>
      <c r="N28" s="41" t="s">
        <v>709</v>
      </c>
      <c r="O28" s="385">
        <v>3</v>
      </c>
      <c r="P28" s="950">
        <f>M28*1.051</f>
        <v>18420418.763999999</v>
      </c>
      <c r="Q28" s="41" t="s">
        <v>709</v>
      </c>
      <c r="R28" s="385">
        <v>3</v>
      </c>
      <c r="S28" s="950">
        <f>P28*1.051</f>
        <v>19359860.120963998</v>
      </c>
      <c r="T28" s="41" t="s">
        <v>709</v>
      </c>
      <c r="U28" s="385">
        <v>9</v>
      </c>
      <c r="V28" s="951">
        <f>S28+P28+M28</f>
        <v>55306842.884963997</v>
      </c>
      <c r="W28" s="41" t="s">
        <v>252</v>
      </c>
      <c r="X28" s="717" t="s">
        <v>710</v>
      </c>
    </row>
    <row r="29" spans="1:27" ht="87.95" customHeight="1">
      <c r="A29" s="51" t="s">
        <v>65</v>
      </c>
      <c r="B29" s="144" t="s">
        <v>67</v>
      </c>
      <c r="C29" s="1045">
        <v>15</v>
      </c>
      <c r="D29" s="1056" t="s">
        <v>68</v>
      </c>
      <c r="E29" s="172" t="s">
        <v>296</v>
      </c>
      <c r="F29" s="161" t="s">
        <v>297</v>
      </c>
      <c r="G29" s="447" t="s">
        <v>273</v>
      </c>
      <c r="H29" s="31" t="s">
        <v>298</v>
      </c>
      <c r="I29" s="567" t="s">
        <v>599</v>
      </c>
      <c r="J29" s="568" t="s">
        <v>600</v>
      </c>
      <c r="K29" s="567" t="s">
        <v>601</v>
      </c>
      <c r="L29" s="448">
        <v>4000</v>
      </c>
      <c r="M29" s="569">
        <v>747464000</v>
      </c>
      <c r="N29" s="196" t="s">
        <v>602</v>
      </c>
      <c r="O29" s="196" t="s">
        <v>603</v>
      </c>
      <c r="P29" s="570">
        <v>0</v>
      </c>
      <c r="Q29" s="196" t="s">
        <v>602</v>
      </c>
      <c r="R29" s="196" t="s">
        <v>604</v>
      </c>
      <c r="S29" s="570">
        <v>0</v>
      </c>
      <c r="T29" s="196" t="s">
        <v>602</v>
      </c>
      <c r="U29" s="196" t="s">
        <v>605</v>
      </c>
      <c r="V29" s="570">
        <f t="shared" ref="V29:V30" si="14">+M29+P29+S29</f>
        <v>747464000</v>
      </c>
      <c r="W29" s="196" t="s">
        <v>606</v>
      </c>
      <c r="X29" s="196"/>
    </row>
    <row r="30" spans="1:27" ht="99" customHeight="1">
      <c r="A30" s="51" t="s">
        <v>65</v>
      </c>
      <c r="B30" s="144" t="s">
        <v>67</v>
      </c>
      <c r="C30" s="1049"/>
      <c r="D30" s="1057"/>
      <c r="E30" s="172" t="s">
        <v>296</v>
      </c>
      <c r="F30" s="161" t="s">
        <v>297</v>
      </c>
      <c r="G30" s="447" t="s">
        <v>273</v>
      </c>
      <c r="H30" s="31" t="s">
        <v>299</v>
      </c>
      <c r="I30" s="567" t="s">
        <v>607</v>
      </c>
      <c r="J30" s="568" t="s">
        <v>600</v>
      </c>
      <c r="K30" s="567" t="s">
        <v>601</v>
      </c>
      <c r="L30" s="571">
        <v>0.4</v>
      </c>
      <c r="M30" s="569">
        <v>200000000</v>
      </c>
      <c r="N30" s="196" t="s">
        <v>602</v>
      </c>
      <c r="O30" s="572">
        <v>0.4</v>
      </c>
      <c r="P30" s="570">
        <v>0</v>
      </c>
      <c r="Q30" s="196" t="s">
        <v>602</v>
      </c>
      <c r="R30" s="572">
        <v>0.4</v>
      </c>
      <c r="S30" s="570">
        <v>0</v>
      </c>
      <c r="T30" s="196" t="s">
        <v>602</v>
      </c>
      <c r="U30" s="572">
        <v>0.4</v>
      </c>
      <c r="V30" s="570">
        <f t="shared" si="14"/>
        <v>200000000</v>
      </c>
      <c r="W30" s="196" t="s">
        <v>606</v>
      </c>
      <c r="X30" s="196"/>
    </row>
    <row r="33" spans="12:23" ht="21" customHeight="1">
      <c r="M33" s="186"/>
    </row>
    <row r="34" spans="12:23" ht="26.1" customHeight="1">
      <c r="L34" s="6" t="s">
        <v>449</v>
      </c>
      <c r="M34" s="187">
        <f>SUM(M6:M33)</f>
        <v>4341139487</v>
      </c>
      <c r="N34" s="553"/>
      <c r="O34" s="553"/>
      <c r="P34" s="190">
        <f>SUM(P6:P30)</f>
        <v>4902969665.5919991</v>
      </c>
      <c r="Q34" s="553"/>
      <c r="R34" s="553"/>
      <c r="S34" s="190">
        <f>SUM(S6:S30)</f>
        <v>2971988884.0538044</v>
      </c>
      <c r="T34" s="553"/>
      <c r="U34" s="553"/>
      <c r="V34" s="190">
        <f>SUM(V6:V30)</f>
        <v>12216098036.645803</v>
      </c>
      <c r="W34" s="107"/>
    </row>
    <row r="35" spans="12:23" ht="21" customHeight="1">
      <c r="M35" s="562"/>
      <c r="N35" s="562"/>
      <c r="O35" s="562"/>
      <c r="P35" s="562"/>
      <c r="Q35" s="562"/>
      <c r="S35" s="562"/>
    </row>
    <row r="36" spans="12:23" ht="21" customHeight="1">
      <c r="M36" s="565"/>
      <c r="P36" s="446"/>
      <c r="S36" s="446"/>
    </row>
    <row r="37" spans="12:23" ht="21" customHeight="1">
      <c r="M37" s="565"/>
      <c r="N37" s="565"/>
      <c r="O37" s="565"/>
      <c r="P37" s="565"/>
      <c r="Q37" s="565"/>
      <c r="R37" s="565"/>
      <c r="S37" s="565"/>
    </row>
    <row r="38" spans="12:23" ht="21" customHeight="1">
      <c r="M38" s="565"/>
      <c r="P38" s="446"/>
      <c r="S38" s="446"/>
    </row>
  </sheetData>
  <autoFilter ref="A5:AA31" xr:uid="{00000000-0009-0000-0000-000001000000}"/>
  <mergeCells count="13">
    <mergeCell ref="C29:C30"/>
    <mergeCell ref="D29:D30"/>
    <mergeCell ref="C16:C17"/>
    <mergeCell ref="D16:D17"/>
    <mergeCell ref="A2:P2"/>
    <mergeCell ref="C19:C21"/>
    <mergeCell ref="D19:D21"/>
    <mergeCell ref="C6:C9"/>
    <mergeCell ref="D6:D9"/>
    <mergeCell ref="C12:C13"/>
    <mergeCell ref="D12:D13"/>
    <mergeCell ref="C14:C15"/>
    <mergeCell ref="D14:D15"/>
  </mergeCells>
  <dataValidations count="2">
    <dataValidation type="list" allowBlank="1" showInputMessage="1" showErrorMessage="1" sqref="T8 T20" xr:uid="{DC66FA33-34AD-6B40-80D1-04A2251A7E09}">
      <formula1>$M$51:$M$53</formula1>
    </dataValidation>
    <dataValidation type="list" allowBlank="1" showInputMessage="1" showErrorMessage="1" sqref="N8 Q8 N20 Q20" xr:uid="{80DE93FC-0C90-C048-ACFC-64A0576EF24F}">
      <formula1>$M$53:$M$55</formula1>
    </dataValidation>
  </dataValidation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AC030-4171-A344-8075-654CEDB59788}">
  <dimension ref="A1:AA39"/>
  <sheetViews>
    <sheetView topLeftCell="D5" zoomScale="93" zoomScaleNormal="93" workbookViewId="0">
      <selection activeCell="H25" sqref="H25"/>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41" t="s">
        <v>618</v>
      </c>
      <c r="B2" s="1041"/>
      <c r="C2" s="1041"/>
      <c r="D2" s="1041"/>
      <c r="E2" s="1041"/>
      <c r="F2" s="1041"/>
      <c r="G2" s="1041"/>
      <c r="H2" s="1041"/>
      <c r="I2" s="582"/>
      <c r="J2" s="582"/>
      <c r="K2" s="582"/>
      <c r="L2" s="582"/>
      <c r="M2" s="583"/>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508</v>
      </c>
      <c r="N5" s="561" t="s">
        <v>20</v>
      </c>
      <c r="O5" s="559" t="s">
        <v>12</v>
      </c>
      <c r="P5" s="557" t="s">
        <v>509</v>
      </c>
      <c r="Q5" s="561" t="s">
        <v>20</v>
      </c>
      <c r="R5" s="559" t="s">
        <v>13</v>
      </c>
      <c r="S5" s="557" t="s">
        <v>510</v>
      </c>
      <c r="T5" s="561" t="s">
        <v>20</v>
      </c>
      <c r="U5" s="559" t="s">
        <v>14</v>
      </c>
      <c r="V5" s="560" t="s">
        <v>15</v>
      </c>
      <c r="W5" s="559" t="s">
        <v>16</v>
      </c>
      <c r="X5" s="168" t="s">
        <v>17</v>
      </c>
    </row>
    <row r="6" spans="1:24" ht="102.95" customHeight="1">
      <c r="A6" s="10" t="s">
        <v>65</v>
      </c>
      <c r="B6" s="148" t="s">
        <v>73</v>
      </c>
      <c r="C6" s="1045">
        <v>1</v>
      </c>
      <c r="D6" s="1060" t="s">
        <v>74</v>
      </c>
      <c r="E6" s="130" t="s">
        <v>24</v>
      </c>
      <c r="F6" s="147" t="s">
        <v>75</v>
      </c>
      <c r="G6" s="224" t="s">
        <v>76</v>
      </c>
      <c r="H6" s="14" t="s">
        <v>77</v>
      </c>
      <c r="I6" s="14"/>
      <c r="J6" s="211">
        <v>45455</v>
      </c>
      <c r="K6" s="225">
        <v>46387</v>
      </c>
      <c r="L6" s="226">
        <v>1</v>
      </c>
      <c r="M6" s="469">
        <v>10000000</v>
      </c>
      <c r="N6" s="222" t="s">
        <v>78</v>
      </c>
      <c r="O6" s="470">
        <v>1</v>
      </c>
      <c r="P6" s="469">
        <v>10000000</v>
      </c>
      <c r="Q6" s="222" t="s">
        <v>78</v>
      </c>
      <c r="R6" s="470">
        <v>1</v>
      </c>
      <c r="S6" s="469">
        <v>10000000</v>
      </c>
      <c r="T6" s="222" t="s">
        <v>78</v>
      </c>
      <c r="U6" s="471">
        <v>1</v>
      </c>
      <c r="V6" s="590">
        <f t="shared" ref="V6:V12" si="0">+M6+P6+S6</f>
        <v>30000000</v>
      </c>
      <c r="W6" s="30" t="s">
        <v>79</v>
      </c>
      <c r="X6" s="30" t="s">
        <v>80</v>
      </c>
    </row>
    <row r="7" spans="1:24" ht="102.95" customHeight="1">
      <c r="A7" s="10" t="s">
        <v>21</v>
      </c>
      <c r="B7" s="148" t="s">
        <v>73</v>
      </c>
      <c r="C7" s="1049"/>
      <c r="D7" s="1062"/>
      <c r="E7" s="130" t="s">
        <v>24</v>
      </c>
      <c r="F7" s="147" t="s">
        <v>75</v>
      </c>
      <c r="G7" s="11" t="s">
        <v>367</v>
      </c>
      <c r="H7" s="14" t="s">
        <v>71</v>
      </c>
      <c r="I7" s="217"/>
      <c r="J7" s="217"/>
      <c r="K7" s="217"/>
      <c r="L7" s="227">
        <v>1</v>
      </c>
      <c r="M7" s="205">
        <v>15000000</v>
      </c>
      <c r="N7" s="222" t="s">
        <v>120</v>
      </c>
      <c r="O7" s="222">
        <v>2</v>
      </c>
      <c r="P7" s="205">
        <v>15000000</v>
      </c>
      <c r="Q7" s="222" t="s">
        <v>120</v>
      </c>
      <c r="R7" s="222">
        <v>3</v>
      </c>
      <c r="S7" s="205">
        <v>15000000</v>
      </c>
      <c r="T7" s="222" t="s">
        <v>120</v>
      </c>
      <c r="U7" s="222">
        <v>6</v>
      </c>
      <c r="V7" s="590">
        <f t="shared" si="0"/>
        <v>45000000</v>
      </c>
      <c r="W7" s="222" t="s">
        <v>532</v>
      </c>
      <c r="X7" s="222" t="s">
        <v>533</v>
      </c>
    </row>
    <row r="8" spans="1:24" ht="105.95" customHeight="1">
      <c r="A8" s="10" t="s">
        <v>21</v>
      </c>
      <c r="B8" s="148" t="s">
        <v>73</v>
      </c>
      <c r="C8" s="1046"/>
      <c r="D8" s="1061"/>
      <c r="E8" s="130" t="s">
        <v>24</v>
      </c>
      <c r="F8" s="147" t="s">
        <v>75</v>
      </c>
      <c r="G8" s="11" t="s">
        <v>55</v>
      </c>
      <c r="H8" s="597" t="s">
        <v>631</v>
      </c>
      <c r="I8" s="765" t="s">
        <v>681</v>
      </c>
      <c r="J8" s="763">
        <v>45383</v>
      </c>
      <c r="K8" s="763">
        <v>46387</v>
      </c>
      <c r="L8" s="765">
        <v>6</v>
      </c>
      <c r="M8" s="774">
        <f>3000000*L8</f>
        <v>18000000</v>
      </c>
      <c r="N8" s="765" t="s">
        <v>682</v>
      </c>
      <c r="O8" s="765">
        <v>30</v>
      </c>
      <c r="P8" s="774">
        <f>3000000*O8</f>
        <v>90000000</v>
      </c>
      <c r="Q8" s="765" t="s">
        <v>682</v>
      </c>
      <c r="R8" s="765">
        <v>30</v>
      </c>
      <c r="S8" s="774">
        <f>3000000*R8</f>
        <v>90000000</v>
      </c>
      <c r="T8" s="765" t="s">
        <v>682</v>
      </c>
      <c r="U8" s="766">
        <f t="shared" ref="U8:V8" si="1">+L8+O8+R8</f>
        <v>66</v>
      </c>
      <c r="V8" s="771">
        <f t="shared" si="1"/>
        <v>198000000</v>
      </c>
      <c r="W8" s="938"/>
      <c r="X8" s="770" t="s">
        <v>683</v>
      </c>
    </row>
    <row r="9" spans="1:24" ht="87.95" customHeight="1">
      <c r="A9" s="10" t="s">
        <v>81</v>
      </c>
      <c r="B9" s="148" t="s">
        <v>73</v>
      </c>
      <c r="C9" s="1045">
        <v>2</v>
      </c>
      <c r="D9" s="1060" t="s">
        <v>74</v>
      </c>
      <c r="E9" s="78" t="s">
        <v>24</v>
      </c>
      <c r="F9" s="134" t="s">
        <v>82</v>
      </c>
      <c r="G9" s="224" t="s">
        <v>76</v>
      </c>
      <c r="H9" s="14" t="s">
        <v>83</v>
      </c>
      <c r="I9" s="226"/>
      <c r="J9" s="211">
        <v>45443</v>
      </c>
      <c r="K9" s="211">
        <v>45657</v>
      </c>
      <c r="L9" s="226">
        <v>1</v>
      </c>
      <c r="M9" s="206">
        <v>950000000</v>
      </c>
      <c r="N9" s="222" t="s">
        <v>84</v>
      </c>
      <c r="O9" s="222" t="s">
        <v>86</v>
      </c>
      <c r="P9" s="221">
        <v>0</v>
      </c>
      <c r="Q9" s="472" t="s">
        <v>85</v>
      </c>
      <c r="R9" s="222" t="s">
        <v>86</v>
      </c>
      <c r="S9" s="221">
        <v>0</v>
      </c>
      <c r="T9" s="472" t="s">
        <v>85</v>
      </c>
      <c r="U9" s="471">
        <v>1</v>
      </c>
      <c r="V9" s="590">
        <f t="shared" si="0"/>
        <v>950000000</v>
      </c>
      <c r="W9" s="30" t="s">
        <v>87</v>
      </c>
      <c r="X9" s="30" t="s">
        <v>88</v>
      </c>
    </row>
    <row r="10" spans="1:24" ht="96" customHeight="1">
      <c r="A10" s="10" t="s">
        <v>81</v>
      </c>
      <c r="B10" s="148" t="s">
        <v>73</v>
      </c>
      <c r="C10" s="1046"/>
      <c r="D10" s="1061"/>
      <c r="E10" s="78" t="s">
        <v>24</v>
      </c>
      <c r="F10" s="134" t="s">
        <v>82</v>
      </c>
      <c r="G10" s="1014" t="s">
        <v>711</v>
      </c>
      <c r="H10" s="30" t="s">
        <v>89</v>
      </c>
      <c r="I10" s="216"/>
      <c r="J10" s="228">
        <v>45566</v>
      </c>
      <c r="K10" s="228">
        <v>45931</v>
      </c>
      <c r="L10" s="216">
        <v>67</v>
      </c>
      <c r="M10" s="206">
        <v>250000000</v>
      </c>
      <c r="N10" s="468"/>
      <c r="O10" s="468">
        <v>32</v>
      </c>
      <c r="P10" s="221">
        <v>250000000</v>
      </c>
      <c r="Q10" s="468"/>
      <c r="R10" s="468">
        <v>11</v>
      </c>
      <c r="S10" s="221"/>
      <c r="T10" s="468"/>
      <c r="U10" s="468">
        <v>110</v>
      </c>
      <c r="V10" s="590">
        <f t="shared" si="0"/>
        <v>500000000</v>
      </c>
      <c r="W10" s="30" t="s">
        <v>548</v>
      </c>
      <c r="X10" s="216" t="s">
        <v>549</v>
      </c>
    </row>
    <row r="11" spans="1:24" ht="168" customHeight="1">
      <c r="A11" s="10" t="s">
        <v>21</v>
      </c>
      <c r="B11" s="76" t="s">
        <v>137</v>
      </c>
      <c r="C11" s="49">
        <v>3</v>
      </c>
      <c r="D11" s="75" t="s">
        <v>74</v>
      </c>
      <c r="E11" s="102" t="s">
        <v>138</v>
      </c>
      <c r="F11" s="103" t="s">
        <v>139</v>
      </c>
      <c r="G11" s="441" t="s">
        <v>140</v>
      </c>
      <c r="H11" s="442" t="s">
        <v>141</v>
      </c>
      <c r="I11" s="442" t="s">
        <v>142</v>
      </c>
      <c r="J11" s="443">
        <v>2023</v>
      </c>
      <c r="K11" s="443">
        <v>2026</v>
      </c>
      <c r="L11" s="443">
        <v>2</v>
      </c>
      <c r="M11" s="444">
        <v>223687420</v>
      </c>
      <c r="N11" s="484" t="s">
        <v>143</v>
      </c>
      <c r="O11" s="485">
        <v>2</v>
      </c>
      <c r="P11" s="486">
        <v>203962494</v>
      </c>
      <c r="Q11" s="484" t="s">
        <v>144</v>
      </c>
      <c r="R11" s="485">
        <v>2</v>
      </c>
      <c r="S11" s="486">
        <v>203962494</v>
      </c>
      <c r="T11" s="484" t="s">
        <v>144</v>
      </c>
      <c r="U11" s="484">
        <v>6</v>
      </c>
      <c r="V11" s="618">
        <f t="shared" si="0"/>
        <v>631612408</v>
      </c>
      <c r="W11" s="445" t="s">
        <v>145</v>
      </c>
      <c r="X11" s="445" t="s">
        <v>146</v>
      </c>
    </row>
    <row r="12" spans="1:24" ht="102.95" customHeight="1">
      <c r="A12" s="10" t="s">
        <v>21</v>
      </c>
      <c r="B12" s="76" t="s">
        <v>73</v>
      </c>
      <c r="C12" s="1045">
        <v>4</v>
      </c>
      <c r="D12" s="1060" t="s">
        <v>74</v>
      </c>
      <c r="E12" s="124" t="s">
        <v>149</v>
      </c>
      <c r="F12" s="151" t="s">
        <v>150</v>
      </c>
      <c r="G12" s="337" t="s">
        <v>76</v>
      </c>
      <c r="H12" s="34" t="s">
        <v>151</v>
      </c>
      <c r="I12" s="343"/>
      <c r="J12" s="344">
        <v>45443</v>
      </c>
      <c r="K12" s="344">
        <v>45657</v>
      </c>
      <c r="L12" s="343">
        <v>1</v>
      </c>
      <c r="M12" s="490">
        <v>240000000</v>
      </c>
      <c r="N12" s="487" t="s">
        <v>78</v>
      </c>
      <c r="O12" s="491" t="s">
        <v>85</v>
      </c>
      <c r="P12" s="461">
        <v>0</v>
      </c>
      <c r="Q12" s="487" t="s">
        <v>152</v>
      </c>
      <c r="R12" s="491" t="s">
        <v>85</v>
      </c>
      <c r="S12" s="461">
        <v>0</v>
      </c>
      <c r="T12" s="491" t="s">
        <v>85</v>
      </c>
      <c r="U12" s="491">
        <v>1</v>
      </c>
      <c r="V12" s="335">
        <f t="shared" si="0"/>
        <v>240000000</v>
      </c>
      <c r="W12" s="334" t="s">
        <v>153</v>
      </c>
      <c r="X12" s="334" t="s">
        <v>154</v>
      </c>
    </row>
    <row r="13" spans="1:24" ht="102.95" customHeight="1">
      <c r="A13" s="10" t="s">
        <v>21</v>
      </c>
      <c r="B13" s="76" t="s">
        <v>73</v>
      </c>
      <c r="C13" s="1046"/>
      <c r="D13" s="1061"/>
      <c r="E13" s="124" t="s">
        <v>149</v>
      </c>
      <c r="F13" s="151" t="s">
        <v>150</v>
      </c>
      <c r="G13" s="332" t="s">
        <v>55</v>
      </c>
      <c r="H13" s="632" t="s">
        <v>630</v>
      </c>
      <c r="I13" s="940" t="s">
        <v>681</v>
      </c>
      <c r="J13" s="941">
        <v>45383</v>
      </c>
      <c r="K13" s="941">
        <v>46387</v>
      </c>
      <c r="L13" s="940">
        <v>6</v>
      </c>
      <c r="M13" s="942">
        <v>9000000</v>
      </c>
      <c r="N13" s="940" t="s">
        <v>682</v>
      </c>
      <c r="O13" s="940">
        <v>30</v>
      </c>
      <c r="P13" s="943">
        <v>45000000</v>
      </c>
      <c r="Q13" s="940" t="s">
        <v>682</v>
      </c>
      <c r="R13" s="940">
        <v>30</v>
      </c>
      <c r="S13" s="943">
        <v>45000000</v>
      </c>
      <c r="T13" s="940" t="s">
        <v>682</v>
      </c>
      <c r="U13" s="944">
        <f t="shared" ref="U13:V13" si="2">+L13+O13+R13</f>
        <v>66</v>
      </c>
      <c r="V13" s="945">
        <f t="shared" si="2"/>
        <v>99000000</v>
      </c>
      <c r="W13" s="926"/>
      <c r="X13" s="946" t="s">
        <v>683</v>
      </c>
    </row>
    <row r="14" spans="1:24" ht="114.95" customHeight="1">
      <c r="A14" s="10" t="s">
        <v>81</v>
      </c>
      <c r="B14" s="141" t="s">
        <v>137</v>
      </c>
      <c r="C14" s="47">
        <v>5</v>
      </c>
      <c r="D14" s="80" t="s">
        <v>74</v>
      </c>
      <c r="E14" s="13" t="s">
        <v>178</v>
      </c>
      <c r="F14" s="36" t="s">
        <v>195</v>
      </c>
      <c r="G14" s="1016" t="s">
        <v>711</v>
      </c>
      <c r="H14" s="314" t="s">
        <v>196</v>
      </c>
      <c r="I14" s="314"/>
      <c r="J14" s="314"/>
      <c r="K14" s="314"/>
      <c r="L14" s="317"/>
      <c r="M14" s="316">
        <v>170000000</v>
      </c>
      <c r="N14" s="505" t="s">
        <v>682</v>
      </c>
      <c r="O14" s="315"/>
      <c r="P14" s="328">
        <v>170000000</v>
      </c>
      <c r="Q14" s="315"/>
      <c r="R14" s="668">
        <f>SUBTOTAL(9,P14:P14)</f>
        <v>170000000</v>
      </c>
      <c r="S14" s="329"/>
      <c r="T14" s="315"/>
      <c r="U14" s="315"/>
      <c r="V14" s="328">
        <f t="shared" ref="V14:V27" si="3">+M14+P14+S14</f>
        <v>340000000</v>
      </c>
      <c r="W14" s="317"/>
      <c r="X14" s="317"/>
    </row>
    <row r="15" spans="1:24" ht="96" customHeight="1">
      <c r="A15" s="51" t="s">
        <v>21</v>
      </c>
      <c r="B15" s="76" t="s">
        <v>73</v>
      </c>
      <c r="C15" s="1045">
        <v>6</v>
      </c>
      <c r="D15" s="1060" t="s">
        <v>74</v>
      </c>
      <c r="E15" s="61" t="s">
        <v>199</v>
      </c>
      <c r="F15" s="157" t="s">
        <v>208</v>
      </c>
      <c r="G15" s="33" t="s">
        <v>76</v>
      </c>
      <c r="H15" s="25" t="s">
        <v>209</v>
      </c>
      <c r="I15" s="271"/>
      <c r="J15" s="272">
        <v>45443</v>
      </c>
      <c r="K15" s="272">
        <v>45657</v>
      </c>
      <c r="L15" s="271">
        <v>1</v>
      </c>
      <c r="M15" s="510">
        <v>0</v>
      </c>
      <c r="N15" s="511" t="s">
        <v>210</v>
      </c>
      <c r="O15" s="512" t="s">
        <v>85</v>
      </c>
      <c r="P15" s="276">
        <v>0</v>
      </c>
      <c r="Q15" s="265" t="s">
        <v>152</v>
      </c>
      <c r="R15" s="265" t="s">
        <v>85</v>
      </c>
      <c r="S15" s="276">
        <v>0</v>
      </c>
      <c r="T15" s="265" t="s">
        <v>152</v>
      </c>
      <c r="U15" s="512">
        <v>1</v>
      </c>
      <c r="V15" s="460">
        <f t="shared" si="3"/>
        <v>0</v>
      </c>
      <c r="W15" s="193" t="s">
        <v>87</v>
      </c>
      <c r="X15" s="193" t="s">
        <v>88</v>
      </c>
    </row>
    <row r="16" spans="1:24" ht="96" customHeight="1">
      <c r="A16" s="51" t="s">
        <v>21</v>
      </c>
      <c r="B16" s="76" t="s">
        <v>73</v>
      </c>
      <c r="C16" s="1046"/>
      <c r="D16" s="1061"/>
      <c r="E16" s="61" t="s">
        <v>199</v>
      </c>
      <c r="F16" s="157" t="s">
        <v>208</v>
      </c>
      <c r="G16" s="1017" t="s">
        <v>711</v>
      </c>
      <c r="H16" s="274"/>
      <c r="I16" s="274"/>
      <c r="J16" s="274"/>
      <c r="K16" s="274"/>
      <c r="L16" s="274"/>
      <c r="M16" s="275">
        <v>78000000</v>
      </c>
      <c r="N16" s="511"/>
      <c r="O16" s="511"/>
      <c r="P16" s="276">
        <v>78000000</v>
      </c>
      <c r="Q16" s="511"/>
      <c r="R16" s="511"/>
      <c r="S16" s="277"/>
      <c r="T16" s="511"/>
      <c r="U16" s="511"/>
      <c r="V16" s="460">
        <f t="shared" si="3"/>
        <v>156000000</v>
      </c>
      <c r="W16" s="273"/>
      <c r="X16" s="273"/>
    </row>
    <row r="17" spans="1:24" ht="96" customHeight="1">
      <c r="A17" s="46" t="s">
        <v>21</v>
      </c>
      <c r="B17" s="76" t="s">
        <v>73</v>
      </c>
      <c r="C17" s="47">
        <v>7</v>
      </c>
      <c r="D17" s="105" t="s">
        <v>74</v>
      </c>
      <c r="E17" s="61" t="s">
        <v>199</v>
      </c>
      <c r="F17" s="35" t="s">
        <v>211</v>
      </c>
      <c r="G17" s="278" t="s">
        <v>140</v>
      </c>
      <c r="H17" s="92" t="s">
        <v>212</v>
      </c>
      <c r="I17" s="279" t="s">
        <v>213</v>
      </c>
      <c r="J17" s="279">
        <v>2023</v>
      </c>
      <c r="K17" s="279">
        <v>2026</v>
      </c>
      <c r="L17" s="279">
        <v>1</v>
      </c>
      <c r="M17" s="280"/>
      <c r="N17" s="265" t="s">
        <v>143</v>
      </c>
      <c r="O17" s="511"/>
      <c r="P17" s="460"/>
      <c r="Q17" s="265" t="s">
        <v>144</v>
      </c>
      <c r="R17" s="511"/>
      <c r="S17" s="267"/>
      <c r="T17" s="265" t="s">
        <v>144</v>
      </c>
      <c r="U17" s="511">
        <v>1</v>
      </c>
      <c r="V17" s="460">
        <f t="shared" si="3"/>
        <v>0</v>
      </c>
      <c r="W17" s="193" t="s">
        <v>145</v>
      </c>
      <c r="X17" s="193" t="s">
        <v>146</v>
      </c>
    </row>
    <row r="18" spans="1:24" ht="122.1" customHeight="1">
      <c r="A18" s="51" t="s">
        <v>81</v>
      </c>
      <c r="B18" s="76" t="s">
        <v>73</v>
      </c>
      <c r="C18" s="1045">
        <v>55</v>
      </c>
      <c r="D18" s="1060" t="s">
        <v>74</v>
      </c>
      <c r="E18" s="61" t="s">
        <v>199</v>
      </c>
      <c r="F18" s="157" t="s">
        <v>214</v>
      </c>
      <c r="G18" s="33" t="s">
        <v>76</v>
      </c>
      <c r="H18" s="25" t="s">
        <v>215</v>
      </c>
      <c r="I18" s="193"/>
      <c r="J18" s="272">
        <v>45443</v>
      </c>
      <c r="K18" s="272">
        <v>45657</v>
      </c>
      <c r="L18" s="281">
        <v>1</v>
      </c>
      <c r="M18" s="510">
        <v>200000000</v>
      </c>
      <c r="N18" s="265" t="s">
        <v>78</v>
      </c>
      <c r="O18" s="512" t="s">
        <v>85</v>
      </c>
      <c r="P18" s="276">
        <v>0</v>
      </c>
      <c r="Q18" s="265" t="s">
        <v>216</v>
      </c>
      <c r="R18" s="512" t="s">
        <v>85</v>
      </c>
      <c r="S18" s="460">
        <v>0</v>
      </c>
      <c r="T18" s="265" t="s">
        <v>216</v>
      </c>
      <c r="U18" s="512">
        <v>1</v>
      </c>
      <c r="V18" s="460">
        <f t="shared" si="3"/>
        <v>200000000</v>
      </c>
      <c r="W18" s="193" t="s">
        <v>153</v>
      </c>
      <c r="X18" s="193" t="s">
        <v>154</v>
      </c>
    </row>
    <row r="19" spans="1:24" ht="96" customHeight="1">
      <c r="A19" s="51" t="s">
        <v>81</v>
      </c>
      <c r="B19" s="76" t="s">
        <v>73</v>
      </c>
      <c r="C19" s="1046"/>
      <c r="D19" s="1061"/>
      <c r="E19" s="61" t="s">
        <v>199</v>
      </c>
      <c r="F19" s="157" t="s">
        <v>214</v>
      </c>
      <c r="G19" s="1017" t="s">
        <v>711</v>
      </c>
      <c r="H19" s="92" t="s">
        <v>233</v>
      </c>
      <c r="I19" s="279" t="s">
        <v>234</v>
      </c>
      <c r="J19" s="279">
        <v>2023</v>
      </c>
      <c r="K19" s="279">
        <v>2026</v>
      </c>
      <c r="L19" s="279">
        <v>3</v>
      </c>
      <c r="M19" s="280">
        <v>78000000</v>
      </c>
      <c r="N19" s="265" t="s">
        <v>143</v>
      </c>
      <c r="O19" s="511">
        <v>3</v>
      </c>
      <c r="P19" s="267">
        <v>78000000</v>
      </c>
      <c r="Q19" s="265" t="s">
        <v>144</v>
      </c>
      <c r="R19" s="511">
        <v>3</v>
      </c>
      <c r="S19" s="267"/>
      <c r="T19" s="265" t="s">
        <v>144</v>
      </c>
      <c r="U19" s="511">
        <v>9</v>
      </c>
      <c r="V19" s="460">
        <f t="shared" si="3"/>
        <v>156000000</v>
      </c>
      <c r="W19" s="193" t="s">
        <v>145</v>
      </c>
      <c r="X19" s="193"/>
    </row>
    <row r="20" spans="1:24" ht="96" customHeight="1">
      <c r="A20" s="46" t="s">
        <v>28</v>
      </c>
      <c r="B20" s="76" t="s">
        <v>73</v>
      </c>
      <c r="C20" s="47">
        <v>9</v>
      </c>
      <c r="D20" s="105" t="s">
        <v>74</v>
      </c>
      <c r="E20" s="61" t="s">
        <v>199</v>
      </c>
      <c r="F20" s="35" t="s">
        <v>217</v>
      </c>
      <c r="G20" s="33" t="s">
        <v>140</v>
      </c>
      <c r="H20" s="92" t="s">
        <v>218</v>
      </c>
      <c r="I20" s="279" t="s">
        <v>219</v>
      </c>
      <c r="J20" s="279">
        <v>2023</v>
      </c>
      <c r="K20" s="279">
        <v>2026</v>
      </c>
      <c r="L20" s="279">
        <v>1</v>
      </c>
      <c r="M20" s="280"/>
      <c r="N20" s="265" t="s">
        <v>143</v>
      </c>
      <c r="O20" s="511">
        <v>3</v>
      </c>
      <c r="P20" s="460"/>
      <c r="Q20" s="265" t="s">
        <v>144</v>
      </c>
      <c r="R20" s="511">
        <v>3</v>
      </c>
      <c r="S20" s="267"/>
      <c r="T20" s="265" t="s">
        <v>144</v>
      </c>
      <c r="U20" s="511">
        <v>1</v>
      </c>
      <c r="V20" s="460">
        <f t="shared" si="3"/>
        <v>0</v>
      </c>
      <c r="W20" s="193" t="s">
        <v>145</v>
      </c>
      <c r="X20" s="193" t="s">
        <v>146</v>
      </c>
    </row>
    <row r="21" spans="1:24" ht="129" customHeight="1">
      <c r="A21" s="10" t="s">
        <v>28</v>
      </c>
      <c r="B21" s="156" t="s">
        <v>73</v>
      </c>
      <c r="C21" s="83">
        <v>10</v>
      </c>
      <c r="D21" s="114" t="s">
        <v>74</v>
      </c>
      <c r="E21" s="62" t="s">
        <v>222</v>
      </c>
      <c r="F21" s="87" t="s">
        <v>228</v>
      </c>
      <c r="G21" s="299" t="s">
        <v>140</v>
      </c>
      <c r="H21" s="300" t="s">
        <v>233</v>
      </c>
      <c r="I21" s="301" t="s">
        <v>234</v>
      </c>
      <c r="J21" s="301">
        <v>2023</v>
      </c>
      <c r="K21" s="301">
        <v>2026</v>
      </c>
      <c r="L21" s="301">
        <v>3</v>
      </c>
      <c r="M21" s="302"/>
      <c r="N21" s="290" t="s">
        <v>143</v>
      </c>
      <c r="O21" s="518">
        <v>3</v>
      </c>
      <c r="P21" s="291"/>
      <c r="Q21" s="290" t="s">
        <v>144</v>
      </c>
      <c r="R21" s="518">
        <v>3</v>
      </c>
      <c r="S21" s="292"/>
      <c r="T21" s="290" t="s">
        <v>144</v>
      </c>
      <c r="U21" s="518">
        <v>9</v>
      </c>
      <c r="V21" s="291">
        <f t="shared" si="3"/>
        <v>0</v>
      </c>
      <c r="W21" s="66" t="s">
        <v>145</v>
      </c>
      <c r="X21" s="66"/>
    </row>
    <row r="22" spans="1:24" ht="89.1" customHeight="1">
      <c r="A22" s="10" t="s">
        <v>28</v>
      </c>
      <c r="B22" s="156" t="s">
        <v>73</v>
      </c>
      <c r="C22" s="82">
        <v>11</v>
      </c>
      <c r="D22" s="114" t="s">
        <v>74</v>
      </c>
      <c r="E22" s="62" t="s">
        <v>222</v>
      </c>
      <c r="F22" s="37" t="s">
        <v>232</v>
      </c>
      <c r="G22" s="299" t="s">
        <v>140</v>
      </c>
      <c r="H22" s="304" t="s">
        <v>229</v>
      </c>
      <c r="I22" s="305" t="s">
        <v>230</v>
      </c>
      <c r="J22" s="301">
        <v>2023</v>
      </c>
      <c r="K22" s="301">
        <v>2026</v>
      </c>
      <c r="L22" s="306">
        <v>1</v>
      </c>
      <c r="M22" s="307"/>
      <c r="N22" s="290" t="s">
        <v>144</v>
      </c>
      <c r="O22" s="306">
        <v>1</v>
      </c>
      <c r="P22" s="291">
        <v>0</v>
      </c>
      <c r="Q22" s="290" t="s">
        <v>144</v>
      </c>
      <c r="R22" s="518"/>
      <c r="S22" s="292">
        <v>0</v>
      </c>
      <c r="T22" s="290" t="s">
        <v>144</v>
      </c>
      <c r="U22" s="306">
        <v>1</v>
      </c>
      <c r="V22" s="291">
        <f t="shared" si="3"/>
        <v>0</v>
      </c>
      <c r="W22" s="66" t="s">
        <v>231</v>
      </c>
      <c r="X22" s="66" t="s">
        <v>319</v>
      </c>
    </row>
    <row r="23" spans="1:24" ht="171.95" customHeight="1">
      <c r="A23" s="46" t="s">
        <v>21</v>
      </c>
      <c r="B23" s="143" t="s">
        <v>73</v>
      </c>
      <c r="C23" s="47">
        <v>12</v>
      </c>
      <c r="D23" s="105" t="s">
        <v>74</v>
      </c>
      <c r="E23" s="12" t="s">
        <v>242</v>
      </c>
      <c r="F23" s="710" t="s">
        <v>253</v>
      </c>
      <c r="G23" s="21" t="s">
        <v>76</v>
      </c>
      <c r="H23" s="17" t="s">
        <v>254</v>
      </c>
      <c r="I23" s="382"/>
      <c r="J23" s="381">
        <v>45323</v>
      </c>
      <c r="K23" s="398">
        <v>46387</v>
      </c>
      <c r="L23" s="382" t="s">
        <v>255</v>
      </c>
      <c r="M23" s="538">
        <v>82855773</v>
      </c>
      <c r="N23" s="375" t="s">
        <v>78</v>
      </c>
      <c r="O23" s="533" t="s">
        <v>255</v>
      </c>
      <c r="P23" s="372">
        <v>82855773</v>
      </c>
      <c r="Q23" s="375" t="s">
        <v>78</v>
      </c>
      <c r="R23" s="533" t="s">
        <v>255</v>
      </c>
      <c r="S23" s="372">
        <v>82855773</v>
      </c>
      <c r="T23" s="375" t="s">
        <v>78</v>
      </c>
      <c r="U23" s="539">
        <v>1</v>
      </c>
      <c r="V23" s="372">
        <f t="shared" si="3"/>
        <v>248567319</v>
      </c>
      <c r="W23" s="399" t="s">
        <v>79</v>
      </c>
      <c r="X23" s="399" t="s">
        <v>80</v>
      </c>
    </row>
    <row r="24" spans="1:24" ht="167.1" customHeight="1">
      <c r="A24" s="46" t="s">
        <v>21</v>
      </c>
      <c r="B24" s="143" t="s">
        <v>73</v>
      </c>
      <c r="C24" s="47">
        <f t="shared" ref="C24:C26" si="4">1+C23</f>
        <v>13</v>
      </c>
      <c r="D24" s="105" t="s">
        <v>74</v>
      </c>
      <c r="E24" s="12" t="s">
        <v>242</v>
      </c>
      <c r="F24" s="715" t="s">
        <v>256</v>
      </c>
      <c r="G24" s="21" t="s">
        <v>76</v>
      </c>
      <c r="H24" s="29" t="s">
        <v>257</v>
      </c>
      <c r="I24" s="382"/>
      <c r="J24" s="381">
        <v>45443</v>
      </c>
      <c r="K24" s="398">
        <v>46387</v>
      </c>
      <c r="L24" s="382">
        <v>1</v>
      </c>
      <c r="M24" s="372">
        <v>1350000000</v>
      </c>
      <c r="N24" s="375" t="s">
        <v>258</v>
      </c>
      <c r="O24" s="539">
        <v>1</v>
      </c>
      <c r="P24" s="386">
        <f>3046187669+612000000</f>
        <v>3658187669</v>
      </c>
      <c r="Q24" s="375" t="s">
        <v>547</v>
      </c>
      <c r="R24" s="539">
        <v>1</v>
      </c>
      <c r="S24" s="386">
        <f>3137573300+648000000</f>
        <v>3785573300</v>
      </c>
      <c r="T24" s="375" t="s">
        <v>259</v>
      </c>
      <c r="U24" s="540">
        <v>1</v>
      </c>
      <c r="V24" s="372">
        <f t="shared" si="3"/>
        <v>8793760969</v>
      </c>
      <c r="W24" s="400" t="s">
        <v>87</v>
      </c>
      <c r="X24" s="400" t="s">
        <v>88</v>
      </c>
    </row>
    <row r="25" spans="1:24" ht="66" customHeight="1">
      <c r="A25" s="46" t="s">
        <v>81</v>
      </c>
      <c r="B25" s="143" t="s">
        <v>73</v>
      </c>
      <c r="C25" s="47">
        <f t="shared" si="4"/>
        <v>14</v>
      </c>
      <c r="D25" s="105" t="s">
        <v>74</v>
      </c>
      <c r="E25" s="12" t="s">
        <v>242</v>
      </c>
      <c r="F25" s="717" t="s">
        <v>260</v>
      </c>
      <c r="G25" s="1019" t="s">
        <v>711</v>
      </c>
      <c r="H25" s="38" t="s">
        <v>557</v>
      </c>
      <c r="I25" s="17"/>
      <c r="J25" s="376">
        <v>45658</v>
      </c>
      <c r="K25" s="376">
        <v>45992</v>
      </c>
      <c r="L25" s="17">
        <v>1</v>
      </c>
      <c r="M25" s="401">
        <v>73200000</v>
      </c>
      <c r="N25" s="534"/>
      <c r="O25" s="534">
        <v>1</v>
      </c>
      <c r="P25" s="401">
        <v>73200000</v>
      </c>
      <c r="Q25" s="534"/>
      <c r="R25" s="534">
        <v>1</v>
      </c>
      <c r="S25" s="401">
        <v>73200000</v>
      </c>
      <c r="T25" s="534"/>
      <c r="U25" s="534">
        <v>1</v>
      </c>
      <c r="V25" s="372">
        <f t="shared" si="3"/>
        <v>219600000</v>
      </c>
      <c r="W25" s="41" t="s">
        <v>548</v>
      </c>
      <c r="X25" s="385"/>
    </row>
    <row r="26" spans="1:24" ht="101.1" customHeight="1">
      <c r="A26" s="46" t="s">
        <v>28</v>
      </c>
      <c r="B26" s="143" t="s">
        <v>73</v>
      </c>
      <c r="C26" s="47">
        <f t="shared" si="4"/>
        <v>15</v>
      </c>
      <c r="D26" s="105" t="s">
        <v>74</v>
      </c>
      <c r="E26" s="12" t="s">
        <v>242</v>
      </c>
      <c r="F26" s="715" t="s">
        <v>261</v>
      </c>
      <c r="G26" s="21" t="s">
        <v>140</v>
      </c>
      <c r="H26" s="402" t="s">
        <v>262</v>
      </c>
      <c r="I26" s="403" t="s">
        <v>263</v>
      </c>
      <c r="J26" s="404">
        <v>2023</v>
      </c>
      <c r="K26" s="404">
        <v>2026</v>
      </c>
      <c r="L26" s="405">
        <v>1</v>
      </c>
      <c r="M26" s="406"/>
      <c r="N26" s="375" t="s">
        <v>144</v>
      </c>
      <c r="O26" s="405">
        <v>1</v>
      </c>
      <c r="P26" s="372"/>
      <c r="Q26" s="375" t="s">
        <v>144</v>
      </c>
      <c r="R26" s="534"/>
      <c r="S26" s="373"/>
      <c r="T26" s="375" t="s">
        <v>144</v>
      </c>
      <c r="U26" s="405">
        <v>1</v>
      </c>
      <c r="V26" s="372">
        <f t="shared" si="3"/>
        <v>0</v>
      </c>
      <c r="W26" s="41" t="s">
        <v>264</v>
      </c>
      <c r="X26" s="41" t="s">
        <v>265</v>
      </c>
    </row>
    <row r="27" spans="1:24" ht="120.95" customHeight="1">
      <c r="A27" s="10" t="s">
        <v>81</v>
      </c>
      <c r="B27" s="146" t="s">
        <v>73</v>
      </c>
      <c r="C27" s="47">
        <v>16</v>
      </c>
      <c r="D27" s="80" t="s">
        <v>74</v>
      </c>
      <c r="E27" s="12" t="s">
        <v>242</v>
      </c>
      <c r="F27" s="715" t="s">
        <v>310</v>
      </c>
      <c r="G27" s="21" t="s">
        <v>140</v>
      </c>
      <c r="H27" s="432" t="s">
        <v>311</v>
      </c>
      <c r="I27" s="432"/>
      <c r="J27" s="404">
        <v>2023</v>
      </c>
      <c r="K27" s="404">
        <v>2026</v>
      </c>
      <c r="L27" s="432" t="s">
        <v>311</v>
      </c>
      <c r="M27" s="406"/>
      <c r="N27" s="375" t="s">
        <v>143</v>
      </c>
      <c r="O27" s="534"/>
      <c r="P27" s="372"/>
      <c r="Q27" s="375" t="s">
        <v>144</v>
      </c>
      <c r="R27" s="534"/>
      <c r="S27" s="373"/>
      <c r="T27" s="375" t="s">
        <v>144</v>
      </c>
      <c r="U27" s="534"/>
      <c r="V27" s="372">
        <f t="shared" si="3"/>
        <v>0</v>
      </c>
      <c r="W27" s="385"/>
      <c r="X27" s="385"/>
    </row>
    <row r="30" spans="1:24" ht="21" customHeight="1">
      <c r="M30" s="186"/>
    </row>
    <row r="31" spans="1:24" ht="26.1" customHeight="1">
      <c r="L31" s="6" t="s">
        <v>449</v>
      </c>
      <c r="M31" s="187">
        <f>SUM(M6:M30)</f>
        <v>3747743193</v>
      </c>
      <c r="N31" s="553"/>
      <c r="O31" s="553"/>
      <c r="P31" s="190">
        <f>SUM(P6:P27)</f>
        <v>4754205936</v>
      </c>
      <c r="Q31" s="553"/>
      <c r="R31" s="553"/>
      <c r="S31" s="190">
        <f>SUM(S6:S27)</f>
        <v>4305591567</v>
      </c>
      <c r="T31" s="553"/>
      <c r="U31" s="553"/>
      <c r="V31" s="190">
        <f>SUM(V6:V27)</f>
        <v>12807540696</v>
      </c>
      <c r="W31" s="107"/>
    </row>
    <row r="32" spans="1:24" ht="21" customHeight="1">
      <c r="M32" s="562"/>
      <c r="N32" s="562"/>
      <c r="O32" s="562"/>
      <c r="P32" s="562"/>
      <c r="Q32" s="562"/>
      <c r="S32" s="562"/>
    </row>
    <row r="33" spans="1:27" ht="21" customHeight="1">
      <c r="M33" s="565"/>
      <c r="P33" s="446"/>
      <c r="S33" s="446"/>
    </row>
    <row r="34" spans="1:27" ht="21" customHeight="1">
      <c r="M34" s="565"/>
      <c r="N34" s="565"/>
      <c r="O34" s="565"/>
      <c r="P34" s="565"/>
      <c r="Q34" s="565"/>
      <c r="R34" s="565"/>
      <c r="S34" s="565"/>
    </row>
    <row r="35" spans="1:27" ht="21" customHeight="1">
      <c r="M35" s="565"/>
      <c r="P35" s="446"/>
      <c r="S35" s="446"/>
    </row>
    <row r="36" spans="1:27" ht="21" customHeight="1"/>
    <row r="37" spans="1:27" s="44" customFormat="1">
      <c r="A37" s="6"/>
      <c r="B37" s="71"/>
      <c r="C37" s="69"/>
      <c r="D37" s="90"/>
      <c r="E37" s="166"/>
      <c r="F37"/>
      <c r="G37"/>
      <c r="L37" s="4"/>
      <c r="M37" s="185"/>
      <c r="N37" s="462"/>
      <c r="O37" s="462"/>
      <c r="P37" s="189"/>
      <c r="Q37" s="462"/>
      <c r="R37" s="462"/>
      <c r="S37" s="189"/>
      <c r="T37" s="462"/>
      <c r="U37" s="462"/>
      <c r="V37" s="189"/>
      <c r="W37" s="4"/>
      <c r="X37" s="4"/>
      <c r="Y37" s="4"/>
      <c r="Z37" s="4"/>
      <c r="AA37" s="4"/>
    </row>
    <row r="38" spans="1:27" s="44" customFormat="1">
      <c r="A38" s="6"/>
      <c r="B38" s="71"/>
      <c r="C38" s="69"/>
      <c r="D38" s="90"/>
      <c r="E38" s="166"/>
      <c r="F38"/>
      <c r="G38"/>
      <c r="L38" s="4"/>
      <c r="M38" s="185"/>
      <c r="N38" s="462"/>
      <c r="O38" s="462"/>
      <c r="P38" s="189"/>
      <c r="Q38" s="462"/>
      <c r="R38" s="462"/>
      <c r="S38" s="189"/>
      <c r="T38" s="462"/>
      <c r="U38" s="462"/>
      <c r="V38" s="189"/>
      <c r="W38" s="4"/>
      <c r="X38" s="4"/>
      <c r="Y38" s="4"/>
      <c r="Z38" s="4"/>
      <c r="AA38" s="4"/>
    </row>
    <row r="39" spans="1:27" s="44" customFormat="1">
      <c r="A39" s="6"/>
      <c r="B39" s="71"/>
      <c r="C39" s="69"/>
      <c r="D39" s="90"/>
      <c r="E39" s="166"/>
      <c r="F39"/>
      <c r="G39"/>
      <c r="L39" s="4"/>
      <c r="M39" s="185"/>
      <c r="N39" s="462"/>
      <c r="O39" s="462"/>
      <c r="P39" s="189"/>
      <c r="Q39" s="462"/>
      <c r="R39" s="462"/>
      <c r="S39" s="189"/>
      <c r="T39" s="462"/>
      <c r="U39" s="462"/>
      <c r="V39" s="189"/>
      <c r="W39" s="4"/>
      <c r="X39" s="4"/>
      <c r="Y39" s="4"/>
      <c r="Z39" s="4"/>
      <c r="AA39" s="4"/>
    </row>
  </sheetData>
  <autoFilter ref="A5:AA28" xr:uid="{00000000-0009-0000-0000-000001000000}"/>
  <mergeCells count="11">
    <mergeCell ref="A2:H2"/>
    <mergeCell ref="C18:C19"/>
    <mergeCell ref="D18:D19"/>
    <mergeCell ref="C6:C8"/>
    <mergeCell ref="D6:D8"/>
    <mergeCell ref="C9:C10"/>
    <mergeCell ref="D9:D10"/>
    <mergeCell ref="C12:C13"/>
    <mergeCell ref="D12:D13"/>
    <mergeCell ref="C15:C16"/>
    <mergeCell ref="D15:D16"/>
  </mergeCell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83BC0-A8EF-9C4F-83AC-C30F24C3712A}">
  <sheetPr filterMode="1"/>
  <dimension ref="A1:AA29"/>
  <sheetViews>
    <sheetView topLeftCell="F1" zoomScale="93" zoomScaleNormal="93" workbookViewId="0">
      <selection activeCell="G29" sqref="G29"/>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41" t="s">
        <v>619</v>
      </c>
      <c r="B2" s="1041"/>
      <c r="C2" s="1041"/>
      <c r="D2" s="1041"/>
      <c r="E2" s="1041"/>
      <c r="F2" s="1041"/>
      <c r="G2" s="1041"/>
      <c r="H2" s="1041"/>
      <c r="I2" s="1041"/>
      <c r="J2" s="1041"/>
      <c r="K2" s="1041"/>
      <c r="L2" s="1041"/>
      <c r="M2" s="1041"/>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508</v>
      </c>
      <c r="N5" s="561" t="s">
        <v>20</v>
      </c>
      <c r="O5" s="559" t="s">
        <v>12</v>
      </c>
      <c r="P5" s="557" t="s">
        <v>509</v>
      </c>
      <c r="Q5" s="561" t="s">
        <v>20</v>
      </c>
      <c r="R5" s="559" t="s">
        <v>13</v>
      </c>
      <c r="S5" s="557" t="s">
        <v>510</v>
      </c>
      <c r="T5" s="561" t="s">
        <v>20</v>
      </c>
      <c r="U5" s="559" t="s">
        <v>14</v>
      </c>
      <c r="V5" s="560" t="s">
        <v>15</v>
      </c>
      <c r="W5" s="559" t="s">
        <v>16</v>
      </c>
      <c r="X5" s="168" t="s">
        <v>17</v>
      </c>
    </row>
    <row r="6" spans="1:24" ht="102.95" hidden="1" customHeight="1">
      <c r="A6" s="10" t="s">
        <v>21</v>
      </c>
      <c r="B6" s="139" t="s">
        <v>220</v>
      </c>
      <c r="C6" s="47">
        <v>1</v>
      </c>
      <c r="D6" s="113" t="s">
        <v>91</v>
      </c>
      <c r="E6" s="61" t="s">
        <v>199</v>
      </c>
      <c r="F6" s="86" t="s">
        <v>221</v>
      </c>
      <c r="G6" s="61" t="s">
        <v>113</v>
      </c>
      <c r="H6" s="86" t="s">
        <v>180</v>
      </c>
      <c r="I6" s="86"/>
      <c r="J6" s="86"/>
      <c r="K6" s="86"/>
      <c r="L6" s="195">
        <v>0</v>
      </c>
      <c r="M6" s="282">
        <v>0</v>
      </c>
      <c r="N6" s="283">
        <v>0</v>
      </c>
      <c r="O6" s="283">
        <v>2</v>
      </c>
      <c r="P6" s="266">
        <v>60000000</v>
      </c>
      <c r="Q6" s="265" t="s">
        <v>120</v>
      </c>
      <c r="R6" s="283">
        <v>2</v>
      </c>
      <c r="S6" s="264">
        <v>60000000</v>
      </c>
      <c r="T6" s="265" t="s">
        <v>120</v>
      </c>
      <c r="U6" s="283">
        <v>4</v>
      </c>
      <c r="V6" s="460">
        <f t="shared" ref="V6:V12" si="0">+M6+P6+S6</f>
        <v>120000000</v>
      </c>
      <c r="W6" s="265" t="s">
        <v>532</v>
      </c>
      <c r="X6" s="265" t="s">
        <v>533</v>
      </c>
    </row>
    <row r="7" spans="1:24" ht="116.1" hidden="1" customHeight="1">
      <c r="A7" s="10" t="s">
        <v>28</v>
      </c>
      <c r="B7" s="184" t="s">
        <v>220</v>
      </c>
      <c r="C7" s="47">
        <v>2</v>
      </c>
      <c r="D7" s="113" t="s">
        <v>91</v>
      </c>
      <c r="E7" s="62" t="s">
        <v>222</v>
      </c>
      <c r="F7" s="28" t="s">
        <v>594</v>
      </c>
      <c r="G7" s="23" t="s">
        <v>235</v>
      </c>
      <c r="H7" s="308" t="s">
        <v>477</v>
      </c>
      <c r="I7" s="308" t="s">
        <v>571</v>
      </c>
      <c r="J7" s="308">
        <v>2024</v>
      </c>
      <c r="K7" s="308">
        <v>2024</v>
      </c>
      <c r="L7" s="308" t="s">
        <v>478</v>
      </c>
      <c r="M7" s="564">
        <v>211722945</v>
      </c>
      <c r="N7" s="519" t="s">
        <v>479</v>
      </c>
      <c r="O7" s="519" t="s">
        <v>480</v>
      </c>
      <c r="P7" s="290">
        <v>0</v>
      </c>
      <c r="Q7" s="519" t="s">
        <v>479</v>
      </c>
      <c r="R7" s="519" t="s">
        <v>480</v>
      </c>
      <c r="S7" s="290">
        <v>0</v>
      </c>
      <c r="T7" s="290" t="s">
        <v>479</v>
      </c>
      <c r="U7" s="290">
        <v>1</v>
      </c>
      <c r="V7" s="291">
        <f t="shared" si="0"/>
        <v>211722945</v>
      </c>
      <c r="W7" s="66" t="s">
        <v>481</v>
      </c>
      <c r="X7" s="66" t="s">
        <v>572</v>
      </c>
    </row>
    <row r="8" spans="1:24" ht="89.1" hidden="1" customHeight="1">
      <c r="A8" s="10" t="s">
        <v>28</v>
      </c>
      <c r="B8" s="184" t="s">
        <v>220</v>
      </c>
      <c r="C8" s="47">
        <v>3</v>
      </c>
      <c r="D8" s="113" t="s">
        <v>91</v>
      </c>
      <c r="E8" s="62" t="s">
        <v>222</v>
      </c>
      <c r="F8" s="27" t="s">
        <v>236</v>
      </c>
      <c r="G8" s="23" t="s">
        <v>55</v>
      </c>
      <c r="H8" s="702" t="s">
        <v>651</v>
      </c>
      <c r="I8" s="855" t="s">
        <v>693</v>
      </c>
      <c r="J8" s="856">
        <v>45658</v>
      </c>
      <c r="K8" s="856">
        <v>46022</v>
      </c>
      <c r="L8" s="855">
        <v>0</v>
      </c>
      <c r="M8" s="857">
        <f t="shared" ref="M8" si="1">3000000*L8</f>
        <v>0</v>
      </c>
      <c r="N8" s="855" t="s">
        <v>38</v>
      </c>
      <c r="O8" s="855">
        <v>1</v>
      </c>
      <c r="P8" s="857">
        <v>20000000</v>
      </c>
      <c r="Q8" s="855" t="s">
        <v>682</v>
      </c>
      <c r="R8" s="855">
        <v>0</v>
      </c>
      <c r="S8" s="858">
        <f t="shared" ref="S8" si="2">3000000*R8</f>
        <v>0</v>
      </c>
      <c r="T8" s="855" t="s">
        <v>38</v>
      </c>
      <c r="U8" s="859">
        <f t="shared" ref="U8" si="3">+L8+O8+R8</f>
        <v>1</v>
      </c>
      <c r="V8" s="860">
        <f>+M8+P8+S8</f>
        <v>20000000</v>
      </c>
      <c r="W8" s="861"/>
      <c r="X8" s="862" t="s">
        <v>683</v>
      </c>
    </row>
    <row r="9" spans="1:24" ht="86.1" customHeight="1">
      <c r="A9" s="10" t="s">
        <v>28</v>
      </c>
      <c r="B9" s="184" t="s">
        <v>220</v>
      </c>
      <c r="C9" s="47">
        <v>4</v>
      </c>
      <c r="D9" s="113" t="s">
        <v>91</v>
      </c>
      <c r="E9" s="62" t="s">
        <v>222</v>
      </c>
      <c r="F9" s="28" t="s">
        <v>237</v>
      </c>
      <c r="G9" s="989" t="s">
        <v>711</v>
      </c>
      <c r="H9" s="66" t="s">
        <v>238</v>
      </c>
      <c r="I9" s="66" t="s">
        <v>593</v>
      </c>
      <c r="J9" s="309">
        <v>45505</v>
      </c>
      <c r="K9" s="309">
        <v>46387</v>
      </c>
      <c r="L9" s="310">
        <v>0.3</v>
      </c>
      <c r="M9" s="520">
        <v>8000000000</v>
      </c>
      <c r="N9" s="290" t="s">
        <v>580</v>
      </c>
      <c r="O9" s="521">
        <v>0.7</v>
      </c>
      <c r="P9" s="522">
        <v>400000000</v>
      </c>
      <c r="Q9" s="290" t="s">
        <v>580</v>
      </c>
      <c r="R9" s="290"/>
      <c r="S9" s="523"/>
      <c r="T9" s="290"/>
      <c r="U9" s="524">
        <v>1</v>
      </c>
      <c r="V9" s="291">
        <f t="shared" si="0"/>
        <v>8400000000</v>
      </c>
      <c r="W9" s="66" t="s">
        <v>581</v>
      </c>
      <c r="X9" s="66" t="s">
        <v>582</v>
      </c>
    </row>
    <row r="10" spans="1:24" ht="117" hidden="1" customHeight="1">
      <c r="A10" s="10" t="s">
        <v>28</v>
      </c>
      <c r="B10" s="184" t="s">
        <v>220</v>
      </c>
      <c r="C10" s="49">
        <v>5</v>
      </c>
      <c r="D10" s="113" t="s">
        <v>91</v>
      </c>
      <c r="E10" s="62" t="s">
        <v>222</v>
      </c>
      <c r="F10" s="123" t="s">
        <v>595</v>
      </c>
      <c r="G10" s="23" t="s">
        <v>235</v>
      </c>
      <c r="H10" s="308" t="s">
        <v>573</v>
      </c>
      <c r="I10" s="311" t="s">
        <v>574</v>
      </c>
      <c r="J10" s="303">
        <v>2025</v>
      </c>
      <c r="K10" s="303">
        <v>2026</v>
      </c>
      <c r="L10" s="312" t="s">
        <v>38</v>
      </c>
      <c r="M10" s="525">
        <v>0</v>
      </c>
      <c r="N10" s="518" t="s">
        <v>38</v>
      </c>
      <c r="O10" s="524" t="s">
        <v>579</v>
      </c>
      <c r="P10" s="526">
        <v>1575000000</v>
      </c>
      <c r="Q10" s="290" t="s">
        <v>479</v>
      </c>
      <c r="R10" s="524" t="s">
        <v>575</v>
      </c>
      <c r="S10" s="527">
        <v>20925000000</v>
      </c>
      <c r="T10" s="290" t="s">
        <v>576</v>
      </c>
      <c r="U10" s="524" t="s">
        <v>575</v>
      </c>
      <c r="V10" s="291">
        <f t="shared" si="0"/>
        <v>22500000000</v>
      </c>
      <c r="W10" s="66" t="s">
        <v>481</v>
      </c>
      <c r="X10" s="303" t="s">
        <v>572</v>
      </c>
    </row>
    <row r="11" spans="1:24" ht="117" hidden="1" customHeight="1">
      <c r="A11" s="10" t="s">
        <v>28</v>
      </c>
      <c r="B11" s="184" t="s">
        <v>220</v>
      </c>
      <c r="C11" s="49">
        <v>6</v>
      </c>
      <c r="D11" s="116" t="s">
        <v>91</v>
      </c>
      <c r="E11" s="62" t="s">
        <v>222</v>
      </c>
      <c r="F11" s="198" t="s">
        <v>406</v>
      </c>
      <c r="G11" s="23" t="s">
        <v>93</v>
      </c>
      <c r="H11" s="66" t="s">
        <v>94</v>
      </c>
      <c r="I11" s="66" t="s">
        <v>95</v>
      </c>
      <c r="J11" s="309">
        <v>45383</v>
      </c>
      <c r="K11" s="309">
        <v>45657</v>
      </c>
      <c r="L11" s="303" t="s">
        <v>96</v>
      </c>
      <c r="M11" s="528">
        <v>200000000</v>
      </c>
      <c r="N11" s="518" t="s">
        <v>97</v>
      </c>
      <c r="O11" s="290" t="s">
        <v>98</v>
      </c>
      <c r="P11" s="528">
        <v>1000000000</v>
      </c>
      <c r="Q11" s="518" t="s">
        <v>97</v>
      </c>
      <c r="R11" s="290" t="s">
        <v>99</v>
      </c>
      <c r="S11" s="528">
        <v>1000000000</v>
      </c>
      <c r="T11" s="518" t="s">
        <v>97</v>
      </c>
      <c r="U11" s="290" t="s">
        <v>99</v>
      </c>
      <c r="V11" s="291">
        <f t="shared" si="0"/>
        <v>2200000000</v>
      </c>
      <c r="W11" s="66" t="s">
        <v>100</v>
      </c>
      <c r="X11" s="66" t="s">
        <v>101</v>
      </c>
    </row>
    <row r="12" spans="1:24" ht="117" hidden="1" customHeight="1">
      <c r="A12" s="10" t="s">
        <v>28</v>
      </c>
      <c r="B12" s="184" t="s">
        <v>220</v>
      </c>
      <c r="C12" s="49">
        <v>7</v>
      </c>
      <c r="D12" s="116" t="s">
        <v>91</v>
      </c>
      <c r="E12" s="62" t="s">
        <v>222</v>
      </c>
      <c r="F12" s="199" t="s">
        <v>587</v>
      </c>
      <c r="G12" s="23" t="s">
        <v>93</v>
      </c>
      <c r="H12" s="66" t="s">
        <v>588</v>
      </c>
      <c r="I12" s="66" t="s">
        <v>589</v>
      </c>
      <c r="J12" s="309">
        <v>45474</v>
      </c>
      <c r="K12" s="309">
        <v>46022</v>
      </c>
      <c r="L12" s="66" t="s">
        <v>590</v>
      </c>
      <c r="M12" s="528">
        <v>178350000</v>
      </c>
      <c r="N12" s="518" t="s">
        <v>97</v>
      </c>
      <c r="O12" s="524" t="s">
        <v>591</v>
      </c>
      <c r="P12" s="528">
        <v>178350000</v>
      </c>
      <c r="Q12" s="518" t="s">
        <v>97</v>
      </c>
      <c r="R12" s="290" t="s">
        <v>592</v>
      </c>
      <c r="S12" s="528">
        <v>178350000</v>
      </c>
      <c r="T12" s="518" t="s">
        <v>97</v>
      </c>
      <c r="U12" s="290" t="s">
        <v>592</v>
      </c>
      <c r="V12" s="291">
        <f t="shared" si="0"/>
        <v>535050000</v>
      </c>
      <c r="W12" s="66" t="s">
        <v>100</v>
      </c>
      <c r="X12" s="66" t="s">
        <v>101</v>
      </c>
    </row>
    <row r="13" spans="1:24" ht="101.1" hidden="1" customHeight="1">
      <c r="A13" s="10" t="s">
        <v>65</v>
      </c>
      <c r="B13" s="144" t="s">
        <v>90</v>
      </c>
      <c r="C13" s="47">
        <v>8</v>
      </c>
      <c r="D13" s="85" t="s">
        <v>91</v>
      </c>
      <c r="E13" s="12" t="s">
        <v>242</v>
      </c>
      <c r="F13" s="158" t="s">
        <v>266</v>
      </c>
      <c r="G13" s="125" t="s">
        <v>520</v>
      </c>
      <c r="H13" s="17" t="s">
        <v>267</v>
      </c>
      <c r="I13" s="17"/>
      <c r="J13" s="17" t="s">
        <v>268</v>
      </c>
      <c r="K13" s="17" t="s">
        <v>269</v>
      </c>
      <c r="L13" s="17" t="s">
        <v>270</v>
      </c>
      <c r="M13" s="387">
        <v>120000000</v>
      </c>
      <c r="N13" s="375">
        <v>5</v>
      </c>
      <c r="O13" s="374" t="s">
        <v>270</v>
      </c>
      <c r="P13" s="386">
        <v>120000000</v>
      </c>
      <c r="Q13" s="375">
        <v>5</v>
      </c>
      <c r="R13" s="374" t="s">
        <v>270</v>
      </c>
      <c r="S13" s="387">
        <v>120000000</v>
      </c>
      <c r="T13" s="375">
        <v>5</v>
      </c>
      <c r="U13" s="534"/>
      <c r="V13" s="372">
        <f t="shared" ref="V13:V18" si="4">+M13+P13+S13</f>
        <v>360000000</v>
      </c>
      <c r="W13" s="41" t="s">
        <v>271</v>
      </c>
      <c r="X13" s="41" t="s">
        <v>272</v>
      </c>
    </row>
    <row r="14" spans="1:24" ht="134.1" hidden="1" customHeight="1">
      <c r="A14" s="128" t="s">
        <v>21</v>
      </c>
      <c r="B14" s="144" t="s">
        <v>90</v>
      </c>
      <c r="C14" s="1045">
        <v>9</v>
      </c>
      <c r="D14" s="1063" t="s">
        <v>91</v>
      </c>
      <c r="E14" s="125" t="s">
        <v>242</v>
      </c>
      <c r="F14" s="159" t="s">
        <v>424</v>
      </c>
      <c r="G14" s="407" t="s">
        <v>425</v>
      </c>
      <c r="H14" s="408" t="s">
        <v>426</v>
      </c>
      <c r="I14" s="385" t="s">
        <v>427</v>
      </c>
      <c r="J14" s="409">
        <v>45505</v>
      </c>
      <c r="K14" s="409">
        <v>46387</v>
      </c>
      <c r="L14" s="410" t="s">
        <v>210</v>
      </c>
      <c r="M14" s="387">
        <v>7200000</v>
      </c>
      <c r="N14" s="541" t="s">
        <v>408</v>
      </c>
      <c r="O14" s="542" t="s">
        <v>210</v>
      </c>
      <c r="P14" s="386">
        <f>7200000*1.05</f>
        <v>7560000</v>
      </c>
      <c r="Q14" s="541" t="s">
        <v>408</v>
      </c>
      <c r="R14" s="542" t="s">
        <v>210</v>
      </c>
      <c r="S14" s="387">
        <f>+P14*1.05</f>
        <v>7938000</v>
      </c>
      <c r="T14" s="541" t="s">
        <v>408</v>
      </c>
      <c r="U14" s="542" t="s">
        <v>210</v>
      </c>
      <c r="V14" s="372">
        <f t="shared" si="4"/>
        <v>22698000</v>
      </c>
      <c r="W14" s="38" t="s">
        <v>425</v>
      </c>
      <c r="X14" s="410" t="s">
        <v>428</v>
      </c>
    </row>
    <row r="15" spans="1:24" ht="134.1" hidden="1" customHeight="1">
      <c r="A15" s="128" t="s">
        <v>21</v>
      </c>
      <c r="B15" s="144" t="s">
        <v>90</v>
      </c>
      <c r="C15" s="1046"/>
      <c r="D15" s="1064"/>
      <c r="E15" s="125" t="s">
        <v>242</v>
      </c>
      <c r="F15" s="159" t="s">
        <v>424</v>
      </c>
      <c r="G15" s="407" t="s">
        <v>425</v>
      </c>
      <c r="H15" s="41" t="s">
        <v>429</v>
      </c>
      <c r="I15" s="385" t="s">
        <v>430</v>
      </c>
      <c r="J15" s="409">
        <v>45505</v>
      </c>
      <c r="K15" s="409">
        <v>46387</v>
      </c>
      <c r="L15" s="410" t="s">
        <v>210</v>
      </c>
      <c r="M15" s="387">
        <v>0</v>
      </c>
      <c r="N15" s="541" t="s">
        <v>408</v>
      </c>
      <c r="O15" s="542" t="s">
        <v>210</v>
      </c>
      <c r="P15" s="386">
        <v>0</v>
      </c>
      <c r="Q15" s="541" t="s">
        <v>408</v>
      </c>
      <c r="R15" s="542" t="s">
        <v>210</v>
      </c>
      <c r="S15" s="387">
        <f>+P15*1.05</f>
        <v>0</v>
      </c>
      <c r="T15" s="541" t="s">
        <v>408</v>
      </c>
      <c r="U15" s="542" t="s">
        <v>210</v>
      </c>
      <c r="V15" s="372">
        <f t="shared" si="4"/>
        <v>0</v>
      </c>
      <c r="W15" s="38" t="s">
        <v>425</v>
      </c>
      <c r="X15" s="410" t="s">
        <v>428</v>
      </c>
    </row>
    <row r="16" spans="1:24" ht="134.1" hidden="1" customHeight="1">
      <c r="A16" s="10" t="s">
        <v>65</v>
      </c>
      <c r="B16" s="144" t="s">
        <v>90</v>
      </c>
      <c r="C16" s="49">
        <v>10</v>
      </c>
      <c r="D16" s="85" t="s">
        <v>91</v>
      </c>
      <c r="E16" s="125" t="s">
        <v>242</v>
      </c>
      <c r="F16" s="41" t="s">
        <v>564</v>
      </c>
      <c r="G16" s="411" t="s">
        <v>377</v>
      </c>
      <c r="H16" s="17" t="s">
        <v>565</v>
      </c>
      <c r="I16" s="17" t="s">
        <v>566</v>
      </c>
      <c r="J16" s="376">
        <v>45566</v>
      </c>
      <c r="K16" s="376">
        <v>46387</v>
      </c>
      <c r="L16" s="412">
        <v>1</v>
      </c>
      <c r="M16" s="401">
        <v>46140000</v>
      </c>
      <c r="N16" s="375" t="s">
        <v>561</v>
      </c>
      <c r="O16" s="543">
        <v>1</v>
      </c>
      <c r="P16" s="372">
        <v>184560000</v>
      </c>
      <c r="Q16" s="375" t="s">
        <v>561</v>
      </c>
      <c r="R16" s="543">
        <v>1</v>
      </c>
      <c r="S16" s="372">
        <v>92280000</v>
      </c>
      <c r="T16" s="375" t="s">
        <v>561</v>
      </c>
      <c r="U16" s="543">
        <v>1</v>
      </c>
      <c r="V16" s="372">
        <f t="shared" si="4"/>
        <v>322980000</v>
      </c>
      <c r="W16" s="41" t="s">
        <v>562</v>
      </c>
      <c r="X16" s="41" t="s">
        <v>563</v>
      </c>
    </row>
    <row r="17" spans="1:27" ht="101.1" hidden="1" customHeight="1">
      <c r="A17" s="10" t="s">
        <v>65</v>
      </c>
      <c r="B17" s="144" t="s">
        <v>90</v>
      </c>
      <c r="C17" s="47">
        <v>11</v>
      </c>
      <c r="D17" s="85" t="s">
        <v>91</v>
      </c>
      <c r="E17" s="12" t="s">
        <v>242</v>
      </c>
      <c r="F17" s="29" t="s">
        <v>274</v>
      </c>
      <c r="G17" s="12" t="s">
        <v>275</v>
      </c>
      <c r="H17" s="41" t="s">
        <v>276</v>
      </c>
      <c r="I17" s="41"/>
      <c r="J17" s="41"/>
      <c r="K17" s="41"/>
      <c r="L17" s="41" t="s">
        <v>277</v>
      </c>
      <c r="M17" s="373">
        <v>963000000</v>
      </c>
      <c r="N17" s="534"/>
      <c r="O17" s="534"/>
      <c r="P17" s="386"/>
      <c r="Q17" s="534"/>
      <c r="R17" s="534"/>
      <c r="S17" s="387"/>
      <c r="T17" s="534"/>
      <c r="U17" s="534"/>
      <c r="V17" s="372">
        <f t="shared" si="4"/>
        <v>963000000</v>
      </c>
      <c r="W17" s="385"/>
      <c r="X17" s="385"/>
    </row>
    <row r="18" spans="1:27" ht="107.1" hidden="1" customHeight="1">
      <c r="A18" s="46" t="s">
        <v>65</v>
      </c>
      <c r="B18" s="89" t="s">
        <v>92</v>
      </c>
      <c r="C18" s="47">
        <v>12</v>
      </c>
      <c r="D18" s="77" t="s">
        <v>91</v>
      </c>
      <c r="E18" s="24" t="s">
        <v>296</v>
      </c>
      <c r="F18" s="31" t="s">
        <v>300</v>
      </c>
      <c r="G18" s="449" t="s">
        <v>273</v>
      </c>
      <c r="H18" s="573" t="s">
        <v>608</v>
      </c>
      <c r="I18" s="31" t="s">
        <v>301</v>
      </c>
      <c r="J18" s="568" t="s">
        <v>600</v>
      </c>
      <c r="K18" s="567" t="s">
        <v>601</v>
      </c>
      <c r="L18" s="450">
        <v>0.4</v>
      </c>
      <c r="M18" s="569">
        <v>3444285309</v>
      </c>
      <c r="N18" s="196" t="s">
        <v>602</v>
      </c>
      <c r="O18" s="572">
        <v>0.4</v>
      </c>
      <c r="P18" s="570">
        <v>0</v>
      </c>
      <c r="Q18" s="196" t="s">
        <v>602</v>
      </c>
      <c r="R18" s="572">
        <v>0.4</v>
      </c>
      <c r="S18" s="570">
        <v>0</v>
      </c>
      <c r="T18" s="196" t="s">
        <v>602</v>
      </c>
      <c r="U18" s="572">
        <v>0.4</v>
      </c>
      <c r="V18" s="570">
        <f t="shared" si="4"/>
        <v>3444285309</v>
      </c>
      <c r="W18" s="196" t="s">
        <v>606</v>
      </c>
      <c r="X18" s="196"/>
    </row>
    <row r="19" spans="1:27" hidden="1"/>
    <row r="21" spans="1:27" ht="21" customHeight="1">
      <c r="M21" s="186"/>
    </row>
    <row r="22" spans="1:27" ht="26.1" customHeight="1">
      <c r="L22" s="6" t="s">
        <v>449</v>
      </c>
      <c r="M22" s="187">
        <f>SUM(M6:M21)</f>
        <v>13170698254</v>
      </c>
      <c r="N22" s="553"/>
      <c r="O22" s="553"/>
      <c r="P22" s="190">
        <f>SUM(P6:P18)</f>
        <v>3545470000</v>
      </c>
      <c r="Q22" s="553"/>
      <c r="R22" s="553"/>
      <c r="S22" s="190">
        <f>SUM(S6:S18)</f>
        <v>22383568000</v>
      </c>
      <c r="T22" s="553"/>
      <c r="U22" s="553"/>
      <c r="V22" s="190">
        <f>SUM(V6:V18)</f>
        <v>39099736254</v>
      </c>
      <c r="W22" s="107"/>
    </row>
    <row r="23" spans="1:27" ht="21" customHeight="1">
      <c r="M23" s="562"/>
      <c r="N23" s="562"/>
      <c r="O23" s="562"/>
      <c r="P23" s="562"/>
      <c r="Q23" s="562"/>
      <c r="S23" s="562"/>
    </row>
    <row r="24" spans="1:27" ht="21" customHeight="1">
      <c r="M24" s="565"/>
      <c r="P24" s="446"/>
      <c r="S24" s="446"/>
    </row>
    <row r="25" spans="1:27" ht="21" customHeight="1">
      <c r="M25" s="565"/>
      <c r="N25" s="565"/>
      <c r="O25" s="565"/>
      <c r="P25" s="565"/>
      <c r="Q25" s="565"/>
      <c r="R25" s="565"/>
      <c r="S25" s="565"/>
    </row>
    <row r="26" spans="1:27" ht="21" customHeight="1">
      <c r="M26" s="565"/>
      <c r="P26" s="446"/>
      <c r="S26" s="446"/>
    </row>
    <row r="27" spans="1:27" ht="21" customHeight="1"/>
    <row r="28" spans="1:27" s="44" customFormat="1">
      <c r="A28" s="6"/>
      <c r="B28" s="71"/>
      <c r="C28" s="69"/>
      <c r="D28" s="90"/>
      <c r="E28" s="166"/>
      <c r="F28"/>
      <c r="G28"/>
      <c r="L28" s="4"/>
      <c r="M28" s="185"/>
      <c r="N28" s="462"/>
      <c r="O28" s="462"/>
      <c r="P28" s="189"/>
      <c r="Q28" s="462"/>
      <c r="R28" s="462"/>
      <c r="S28" s="189"/>
      <c r="T28" s="462"/>
      <c r="U28" s="462"/>
      <c r="V28" s="189"/>
      <c r="W28" s="4"/>
      <c r="X28" s="4"/>
      <c r="Y28" s="4"/>
      <c r="Z28" s="4"/>
      <c r="AA28" s="4"/>
    </row>
    <row r="29" spans="1:27" s="44" customFormat="1">
      <c r="A29" s="6"/>
      <c r="B29" s="71"/>
      <c r="C29" s="69"/>
      <c r="D29" s="90"/>
      <c r="E29" s="166"/>
      <c r="F29"/>
      <c r="G29"/>
      <c r="L29" s="4"/>
      <c r="M29" s="185"/>
      <c r="N29" s="462"/>
      <c r="O29" s="462"/>
      <c r="P29" s="189"/>
      <c r="Q29" s="462"/>
      <c r="R29" s="462"/>
      <c r="S29" s="189"/>
      <c r="T29" s="462"/>
      <c r="U29" s="462"/>
      <c r="V29" s="189"/>
      <c r="W29" s="4"/>
      <c r="X29" s="4"/>
      <c r="Y29" s="4"/>
      <c r="Z29" s="4"/>
      <c r="AA29" s="4"/>
    </row>
  </sheetData>
  <autoFilter ref="A5:AA19" xr:uid="{00000000-0009-0000-0000-000001000000}">
    <filterColumn colId="6">
      <filters>
        <filter val="MinIgualdad -VMM  Autonomía Económica"/>
      </filters>
    </filterColumn>
  </autoFilter>
  <mergeCells count="3">
    <mergeCell ref="A2:M2"/>
    <mergeCell ref="C14:C15"/>
    <mergeCell ref="D14:D15"/>
  </mergeCell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4360-F5D9-E74B-87F9-F958433609FF}">
  <sheetPr filterMode="1"/>
  <dimension ref="A1:AA39"/>
  <sheetViews>
    <sheetView topLeftCell="D17" zoomScale="93" zoomScaleNormal="93" workbookViewId="0">
      <selection activeCell="G17" sqref="G17:G23"/>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51" t="s">
        <v>620</v>
      </c>
      <c r="B2" s="1051"/>
      <c r="C2" s="1051"/>
      <c r="D2" s="1051"/>
      <c r="E2" s="1051"/>
      <c r="F2" s="1051"/>
      <c r="G2" s="1051"/>
      <c r="H2" s="1051"/>
      <c r="I2" s="1051"/>
      <c r="J2" s="1051"/>
      <c r="K2" s="1051"/>
      <c r="L2" s="1051"/>
      <c r="M2" s="1051"/>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c r="A5" s="168" t="s">
        <v>1</v>
      </c>
      <c r="B5" s="169" t="s">
        <v>2</v>
      </c>
      <c r="C5" s="170" t="s">
        <v>3</v>
      </c>
      <c r="D5" s="74" t="s">
        <v>18</v>
      </c>
      <c r="E5" s="20" t="s">
        <v>19</v>
      </c>
      <c r="F5" s="170" t="s">
        <v>4</v>
      </c>
      <c r="G5" s="170" t="s">
        <v>5</v>
      </c>
      <c r="H5" s="170" t="s">
        <v>6</v>
      </c>
      <c r="I5" s="168" t="s">
        <v>7</v>
      </c>
      <c r="J5" s="168" t="s">
        <v>8</v>
      </c>
      <c r="K5" s="168" t="s">
        <v>9</v>
      </c>
      <c r="L5" s="168" t="s">
        <v>10</v>
      </c>
      <c r="M5" s="557" t="s">
        <v>508</v>
      </c>
      <c r="N5" s="561" t="s">
        <v>20</v>
      </c>
      <c r="O5" s="559" t="s">
        <v>12</v>
      </c>
      <c r="P5" s="557" t="s">
        <v>509</v>
      </c>
      <c r="Q5" s="561" t="s">
        <v>20</v>
      </c>
      <c r="R5" s="559" t="s">
        <v>13</v>
      </c>
      <c r="S5" s="557" t="s">
        <v>510</v>
      </c>
      <c r="T5" s="561" t="s">
        <v>20</v>
      </c>
      <c r="U5" s="559" t="s">
        <v>14</v>
      </c>
      <c r="V5" s="560" t="s">
        <v>15</v>
      </c>
      <c r="W5" s="559" t="s">
        <v>16</v>
      </c>
      <c r="X5" s="168" t="s">
        <v>17</v>
      </c>
    </row>
    <row r="6" spans="1:24" ht="138.94999999999999" hidden="1" customHeight="1">
      <c r="A6" s="10" t="s">
        <v>21</v>
      </c>
      <c r="B6" s="76" t="s">
        <v>102</v>
      </c>
      <c r="C6" s="1045">
        <v>1</v>
      </c>
      <c r="D6" s="1070" t="s">
        <v>103</v>
      </c>
      <c r="E6" s="78" t="s">
        <v>24</v>
      </c>
      <c r="F6" s="149" t="s">
        <v>463</v>
      </c>
      <c r="G6" s="197" t="s">
        <v>105</v>
      </c>
      <c r="H6" s="197" t="s">
        <v>464</v>
      </c>
      <c r="I6" s="229" t="s">
        <v>465</v>
      </c>
      <c r="J6" s="230">
        <v>45301</v>
      </c>
      <c r="K6" s="231" t="s">
        <v>466</v>
      </c>
      <c r="L6" s="231">
        <v>6</v>
      </c>
      <c r="M6" s="232">
        <v>21027000000</v>
      </c>
      <c r="N6" s="473">
        <v>202323670127103</v>
      </c>
      <c r="O6" s="474">
        <v>6</v>
      </c>
      <c r="P6" s="232">
        <v>84109000000</v>
      </c>
      <c r="Q6" s="473">
        <v>202323670127103</v>
      </c>
      <c r="R6" s="474">
        <v>6</v>
      </c>
      <c r="S6" s="232">
        <v>84109000000</v>
      </c>
      <c r="T6" s="473">
        <v>202323670127103</v>
      </c>
      <c r="U6" s="474">
        <v>6</v>
      </c>
      <c r="V6" s="188">
        <f t="shared" ref="V6:V12" si="0">+M6+P6+S6</f>
        <v>189245000000</v>
      </c>
      <c r="W6" s="229" t="s">
        <v>467</v>
      </c>
      <c r="X6" s="229" t="s">
        <v>468</v>
      </c>
    </row>
    <row r="7" spans="1:24" ht="138.94999999999999" hidden="1" customHeight="1">
      <c r="A7" s="10" t="s">
        <v>21</v>
      </c>
      <c r="B7" s="76" t="s">
        <v>102</v>
      </c>
      <c r="C7" s="1049"/>
      <c r="D7" s="1068"/>
      <c r="E7" s="78" t="s">
        <v>24</v>
      </c>
      <c r="F7" s="149" t="s">
        <v>463</v>
      </c>
      <c r="G7" s="197" t="s">
        <v>105</v>
      </c>
      <c r="H7" s="197" t="s">
        <v>469</v>
      </c>
      <c r="I7" s="229" t="s">
        <v>470</v>
      </c>
      <c r="J7" s="233">
        <v>45536</v>
      </c>
      <c r="K7" s="233">
        <v>45657</v>
      </c>
      <c r="L7" s="234">
        <v>1957</v>
      </c>
      <c r="M7" s="232">
        <v>1675000000</v>
      </c>
      <c r="N7" s="475" t="s">
        <v>97</v>
      </c>
      <c r="O7" s="476" t="s">
        <v>38</v>
      </c>
      <c r="P7" s="207">
        <v>0</v>
      </c>
      <c r="Q7" s="476"/>
      <c r="R7" s="476"/>
      <c r="S7" s="207">
        <v>0</v>
      </c>
      <c r="T7" s="476"/>
      <c r="U7" s="476"/>
      <c r="V7" s="188">
        <f t="shared" si="0"/>
        <v>1675000000</v>
      </c>
      <c r="W7" s="197" t="s">
        <v>471</v>
      </c>
      <c r="X7" s="197" t="s">
        <v>472</v>
      </c>
    </row>
    <row r="8" spans="1:24" ht="96" hidden="1" customHeight="1">
      <c r="A8" s="10" t="s">
        <v>21</v>
      </c>
      <c r="B8" s="76" t="s">
        <v>102</v>
      </c>
      <c r="C8" s="1046"/>
      <c r="D8" s="1069"/>
      <c r="E8" s="78" t="s">
        <v>24</v>
      </c>
      <c r="F8" s="149" t="s">
        <v>463</v>
      </c>
      <c r="G8" s="197" t="s">
        <v>105</v>
      </c>
      <c r="H8" s="197" t="s">
        <v>473</v>
      </c>
      <c r="I8" s="197" t="s">
        <v>474</v>
      </c>
      <c r="J8" s="233">
        <v>45658</v>
      </c>
      <c r="K8" s="233">
        <v>46387</v>
      </c>
      <c r="L8" s="235">
        <v>0</v>
      </c>
      <c r="M8" s="236">
        <v>0</v>
      </c>
      <c r="N8" s="475" t="s">
        <v>38</v>
      </c>
      <c r="O8" s="477">
        <v>10500</v>
      </c>
      <c r="P8" s="232">
        <v>4410000000</v>
      </c>
      <c r="Q8" s="475" t="s">
        <v>97</v>
      </c>
      <c r="R8" s="477">
        <v>10500</v>
      </c>
      <c r="S8" s="232">
        <v>4410000000</v>
      </c>
      <c r="T8" s="475" t="s">
        <v>97</v>
      </c>
      <c r="U8" s="477">
        <v>10500</v>
      </c>
      <c r="V8" s="188">
        <f t="shared" si="0"/>
        <v>8820000000</v>
      </c>
      <c r="W8" s="197" t="s">
        <v>475</v>
      </c>
      <c r="X8" s="197" t="s">
        <v>476</v>
      </c>
    </row>
    <row r="9" spans="1:24" ht="96" hidden="1" customHeight="1">
      <c r="A9" s="10" t="s">
        <v>21</v>
      </c>
      <c r="B9" s="76" t="s">
        <v>102</v>
      </c>
      <c r="C9" s="1045">
        <v>2</v>
      </c>
      <c r="D9" s="1070" t="s">
        <v>103</v>
      </c>
      <c r="E9" s="78" t="s">
        <v>24</v>
      </c>
      <c r="F9" s="136" t="s">
        <v>104</v>
      </c>
      <c r="G9" s="78" t="s">
        <v>378</v>
      </c>
      <c r="H9" s="30" t="s">
        <v>385</v>
      </c>
      <c r="I9" s="216" t="s">
        <v>380</v>
      </c>
      <c r="J9" s="216">
        <v>2024</v>
      </c>
      <c r="K9" s="216">
        <v>2030</v>
      </c>
      <c r="L9" s="201" t="s">
        <v>386</v>
      </c>
      <c r="M9" s="203">
        <v>100000000</v>
      </c>
      <c r="N9" s="222" t="s">
        <v>342</v>
      </c>
      <c r="O9" s="463" t="s">
        <v>387</v>
      </c>
      <c r="P9" s="203">
        <v>110000000</v>
      </c>
      <c r="Q9" s="222" t="s">
        <v>342</v>
      </c>
      <c r="R9" s="463" t="s">
        <v>387</v>
      </c>
      <c r="S9" s="203">
        <v>115000000</v>
      </c>
      <c r="T9" s="222" t="s">
        <v>342</v>
      </c>
      <c r="U9" s="468" t="s">
        <v>388</v>
      </c>
      <c r="V9" s="188">
        <f t="shared" si="0"/>
        <v>325000000</v>
      </c>
      <c r="W9" s="30" t="s">
        <v>389</v>
      </c>
      <c r="X9" s="237" t="s">
        <v>390</v>
      </c>
    </row>
    <row r="10" spans="1:24" ht="96" customHeight="1">
      <c r="A10" s="10" t="s">
        <v>21</v>
      </c>
      <c r="B10" s="76" t="s">
        <v>102</v>
      </c>
      <c r="C10" s="1046"/>
      <c r="D10" s="1068"/>
      <c r="E10" s="78" t="s">
        <v>24</v>
      </c>
      <c r="F10" s="136" t="s">
        <v>104</v>
      </c>
      <c r="G10" s="1014" t="s">
        <v>711</v>
      </c>
      <c r="H10" s="30" t="s">
        <v>106</v>
      </c>
      <c r="I10" s="238" t="s">
        <v>583</v>
      </c>
      <c r="J10" s="215">
        <v>45505</v>
      </c>
      <c r="K10" s="215">
        <v>46387</v>
      </c>
      <c r="L10" s="204">
        <v>0.3</v>
      </c>
      <c r="M10" s="478">
        <v>500000000</v>
      </c>
      <c r="N10" s="468" t="s">
        <v>580</v>
      </c>
      <c r="O10" s="464">
        <v>0.7</v>
      </c>
      <c r="P10" s="203">
        <v>1000000000</v>
      </c>
      <c r="Q10" s="468" t="s">
        <v>580</v>
      </c>
      <c r="R10" s="468"/>
      <c r="S10" s="479"/>
      <c r="T10" s="468"/>
      <c r="U10" s="471">
        <v>1</v>
      </c>
      <c r="V10" s="188">
        <f t="shared" si="0"/>
        <v>1500000000</v>
      </c>
      <c r="W10" s="30" t="s">
        <v>581</v>
      </c>
      <c r="X10" s="30" t="s">
        <v>582</v>
      </c>
    </row>
    <row r="11" spans="1:24" ht="105.95" hidden="1" customHeight="1">
      <c r="A11" s="128" t="s">
        <v>28</v>
      </c>
      <c r="B11" s="148" t="s">
        <v>102</v>
      </c>
      <c r="C11" s="1045">
        <v>3</v>
      </c>
      <c r="D11" s="1068" t="s">
        <v>103</v>
      </c>
      <c r="E11" s="124" t="s">
        <v>149</v>
      </c>
      <c r="F11" s="122" t="s">
        <v>155</v>
      </c>
      <c r="G11" s="124" t="s">
        <v>378</v>
      </c>
      <c r="H11" s="345" t="s">
        <v>379</v>
      </c>
      <c r="I11" s="346" t="s">
        <v>380</v>
      </c>
      <c r="J11" s="346">
        <v>2024</v>
      </c>
      <c r="K11" s="346">
        <v>2026</v>
      </c>
      <c r="L11" s="347" t="s">
        <v>381</v>
      </c>
      <c r="M11" s="348">
        <v>144000000</v>
      </c>
      <c r="N11" s="492" t="s">
        <v>120</v>
      </c>
      <c r="O11" s="493" t="s">
        <v>382</v>
      </c>
      <c r="P11" s="349">
        <v>144000000</v>
      </c>
      <c r="Q11" s="492" t="s">
        <v>120</v>
      </c>
      <c r="R11" s="493" t="s">
        <v>382</v>
      </c>
      <c r="S11" s="348">
        <v>144000000</v>
      </c>
      <c r="T11" s="492" t="s">
        <v>120</v>
      </c>
      <c r="U11" s="494">
        <v>5</v>
      </c>
      <c r="V11" s="188">
        <f t="shared" si="0"/>
        <v>432000000</v>
      </c>
      <c r="W11" s="345" t="s">
        <v>383</v>
      </c>
      <c r="X11" s="350" t="s">
        <v>384</v>
      </c>
    </row>
    <row r="12" spans="1:24" ht="146.1" customHeight="1">
      <c r="A12" s="128" t="s">
        <v>28</v>
      </c>
      <c r="B12" s="148" t="s">
        <v>102</v>
      </c>
      <c r="C12" s="1046"/>
      <c r="D12" s="1069"/>
      <c r="E12" s="124" t="s">
        <v>149</v>
      </c>
      <c r="F12" s="122" t="s">
        <v>155</v>
      </c>
      <c r="G12" s="986" t="s">
        <v>711</v>
      </c>
      <c r="H12" s="334" t="s">
        <v>156</v>
      </c>
      <c r="I12" s="334" t="s">
        <v>584</v>
      </c>
      <c r="J12" s="351">
        <v>45505</v>
      </c>
      <c r="K12" s="351">
        <v>46387</v>
      </c>
      <c r="L12" s="352">
        <v>0.1</v>
      </c>
      <c r="M12" s="563">
        <v>500000000</v>
      </c>
      <c r="N12" s="495" t="s">
        <v>580</v>
      </c>
      <c r="O12" s="496">
        <v>0.4</v>
      </c>
      <c r="P12" s="497">
        <v>1000000000</v>
      </c>
      <c r="Q12" s="495" t="s">
        <v>580</v>
      </c>
      <c r="R12" s="495"/>
      <c r="S12" s="495"/>
      <c r="T12" s="495"/>
      <c r="U12" s="491">
        <v>0.5</v>
      </c>
      <c r="V12" s="188">
        <f t="shared" si="0"/>
        <v>1500000000</v>
      </c>
      <c r="W12" s="334" t="s">
        <v>581</v>
      </c>
      <c r="X12" s="334" t="s">
        <v>582</v>
      </c>
    </row>
    <row r="13" spans="1:24" ht="146.1" hidden="1" customHeight="1">
      <c r="A13" s="10" t="s">
        <v>21</v>
      </c>
      <c r="B13" s="139" t="s">
        <v>102</v>
      </c>
      <c r="C13" s="47">
        <v>4</v>
      </c>
      <c r="D13" s="167" t="s">
        <v>103</v>
      </c>
      <c r="E13" s="61" t="s">
        <v>199</v>
      </c>
      <c r="F13" s="104" t="s">
        <v>391</v>
      </c>
      <c r="G13" s="22" t="s">
        <v>378</v>
      </c>
      <c r="H13" s="284" t="s">
        <v>392</v>
      </c>
      <c r="I13" s="285" t="s">
        <v>380</v>
      </c>
      <c r="J13" s="285">
        <v>2024</v>
      </c>
      <c r="K13" s="285">
        <v>2026</v>
      </c>
      <c r="L13" s="286" t="s">
        <v>393</v>
      </c>
      <c r="M13" s="287">
        <v>144000000</v>
      </c>
      <c r="N13" s="283" t="s">
        <v>120</v>
      </c>
      <c r="O13" s="513" t="s">
        <v>394</v>
      </c>
      <c r="P13" s="514">
        <v>144000000</v>
      </c>
      <c r="Q13" s="283" t="s">
        <v>120</v>
      </c>
      <c r="R13" s="513" t="s">
        <v>394</v>
      </c>
      <c r="S13" s="287">
        <v>144000000</v>
      </c>
      <c r="T13" s="283" t="s">
        <v>120</v>
      </c>
      <c r="U13" s="515">
        <v>8</v>
      </c>
      <c r="V13" s="460">
        <f t="shared" ref="V13" si="1">+M13+P13+S13</f>
        <v>432000000</v>
      </c>
      <c r="W13" s="284" t="s">
        <v>395</v>
      </c>
      <c r="X13" s="288" t="s">
        <v>396</v>
      </c>
    </row>
    <row r="14" spans="1:24" ht="101.1" hidden="1" customHeight="1">
      <c r="A14" s="51" t="s">
        <v>21</v>
      </c>
      <c r="B14" s="144" t="s">
        <v>102</v>
      </c>
      <c r="C14" s="1045">
        <v>5</v>
      </c>
      <c r="D14" s="1065" t="s">
        <v>103</v>
      </c>
      <c r="E14" s="125" t="s">
        <v>242</v>
      </c>
      <c r="F14" s="119" t="s">
        <v>278</v>
      </c>
      <c r="G14" s="132" t="s">
        <v>279</v>
      </c>
      <c r="H14" s="413" t="s">
        <v>280</v>
      </c>
      <c r="I14" s="413" t="s">
        <v>281</v>
      </c>
      <c r="J14" s="414">
        <v>45503</v>
      </c>
      <c r="K14" s="414">
        <v>45656</v>
      </c>
      <c r="L14" s="413" t="s">
        <v>282</v>
      </c>
      <c r="M14" s="415">
        <v>1000000000</v>
      </c>
      <c r="N14" s="534" t="s">
        <v>97</v>
      </c>
      <c r="O14" s="534">
        <v>1000</v>
      </c>
      <c r="P14" s="416">
        <v>1100000000</v>
      </c>
      <c r="Q14" s="534" t="s">
        <v>97</v>
      </c>
      <c r="R14" s="534">
        <v>1000</v>
      </c>
      <c r="S14" s="387">
        <v>1200000000</v>
      </c>
      <c r="T14" s="534" t="s">
        <v>97</v>
      </c>
      <c r="U14" s="534">
        <v>4000</v>
      </c>
      <c r="V14" s="372">
        <f t="shared" ref="V14:V25" si="2">+M14+P14+S14</f>
        <v>3300000000</v>
      </c>
      <c r="W14" s="41" t="s">
        <v>283</v>
      </c>
      <c r="X14" s="41" t="s">
        <v>284</v>
      </c>
    </row>
    <row r="15" spans="1:24" ht="101.1" hidden="1" customHeight="1">
      <c r="A15" s="51" t="s">
        <v>21</v>
      </c>
      <c r="B15" s="144" t="s">
        <v>102</v>
      </c>
      <c r="C15" s="1049"/>
      <c r="D15" s="1066"/>
      <c r="E15" s="125" t="s">
        <v>242</v>
      </c>
      <c r="F15" s="119" t="s">
        <v>278</v>
      </c>
      <c r="G15" s="12" t="s">
        <v>367</v>
      </c>
      <c r="H15" s="417" t="s">
        <v>370</v>
      </c>
      <c r="I15" s="41"/>
      <c r="J15" s="41"/>
      <c r="K15" s="41"/>
      <c r="L15" s="418" t="s">
        <v>371</v>
      </c>
      <c r="M15" s="419">
        <v>8000000000</v>
      </c>
      <c r="N15" s="534" t="s">
        <v>120</v>
      </c>
      <c r="O15" s="534"/>
      <c r="P15" s="386"/>
      <c r="Q15" s="534"/>
      <c r="R15" s="534"/>
      <c r="S15" s="387"/>
      <c r="T15" s="534"/>
      <c r="U15" s="534"/>
      <c r="V15" s="372">
        <f t="shared" si="2"/>
        <v>8000000000</v>
      </c>
      <c r="W15" s="385"/>
      <c r="X15" s="385"/>
    </row>
    <row r="16" spans="1:24" ht="101.1" hidden="1" customHeight="1">
      <c r="A16" s="51" t="s">
        <v>21</v>
      </c>
      <c r="B16" s="144" t="s">
        <v>102</v>
      </c>
      <c r="C16" s="1049"/>
      <c r="D16" s="1066"/>
      <c r="E16" s="125" t="s">
        <v>242</v>
      </c>
      <c r="F16" s="119" t="s">
        <v>278</v>
      </c>
      <c r="G16" s="125" t="s">
        <v>520</v>
      </c>
      <c r="H16" s="420" t="s">
        <v>433</v>
      </c>
      <c r="I16" s="41"/>
      <c r="J16" s="41"/>
      <c r="K16" s="41"/>
      <c r="L16" s="421" t="s">
        <v>434</v>
      </c>
      <c r="M16" s="387"/>
      <c r="N16" s="534"/>
      <c r="O16" s="544" t="s">
        <v>434</v>
      </c>
      <c r="P16" s="416"/>
      <c r="Q16" s="534"/>
      <c r="R16" s="544" t="s">
        <v>434</v>
      </c>
      <c r="S16" s="387"/>
      <c r="T16" s="534"/>
      <c r="U16" s="544" t="s">
        <v>434</v>
      </c>
      <c r="V16" s="372">
        <f t="shared" si="2"/>
        <v>0</v>
      </c>
      <c r="W16" s="41" t="s">
        <v>435</v>
      </c>
      <c r="X16" s="41" t="s">
        <v>521</v>
      </c>
    </row>
    <row r="17" spans="1:25" ht="101.1" customHeight="1">
      <c r="A17" s="51" t="s">
        <v>21</v>
      </c>
      <c r="B17" s="144" t="s">
        <v>102</v>
      </c>
      <c r="C17" s="1046"/>
      <c r="D17" s="1067"/>
      <c r="E17" s="125" t="s">
        <v>242</v>
      </c>
      <c r="F17" s="119" t="s">
        <v>278</v>
      </c>
      <c r="G17" s="1019" t="s">
        <v>711</v>
      </c>
      <c r="H17" s="41" t="s">
        <v>285</v>
      </c>
      <c r="I17" s="41" t="s">
        <v>583</v>
      </c>
      <c r="J17" s="409">
        <v>45505</v>
      </c>
      <c r="K17" s="409">
        <v>46387</v>
      </c>
      <c r="L17" s="422">
        <v>0.3</v>
      </c>
      <c r="M17" s="545">
        <v>7600000000</v>
      </c>
      <c r="N17" s="534" t="s">
        <v>580</v>
      </c>
      <c r="O17" s="546">
        <v>0.7</v>
      </c>
      <c r="P17" s="545">
        <v>7000000000</v>
      </c>
      <c r="Q17" s="534" t="s">
        <v>580</v>
      </c>
      <c r="R17" s="534"/>
      <c r="S17" s="534"/>
      <c r="T17" s="534"/>
      <c r="U17" s="539">
        <v>1</v>
      </c>
      <c r="V17" s="372">
        <f t="shared" si="2"/>
        <v>14600000000</v>
      </c>
      <c r="W17" s="41" t="s">
        <v>581</v>
      </c>
      <c r="X17" s="41" t="s">
        <v>582</v>
      </c>
    </row>
    <row r="18" spans="1:25" ht="59.1" hidden="1" customHeight="1">
      <c r="A18" s="51" t="s">
        <v>21</v>
      </c>
      <c r="B18" s="144" t="s">
        <v>102</v>
      </c>
      <c r="C18" s="1045">
        <v>6</v>
      </c>
      <c r="D18" s="1065" t="s">
        <v>103</v>
      </c>
      <c r="E18" s="125" t="s">
        <v>242</v>
      </c>
      <c r="F18" s="119" t="s">
        <v>337</v>
      </c>
      <c r="G18" s="118" t="s">
        <v>126</v>
      </c>
      <c r="H18" s="423" t="s">
        <v>338</v>
      </c>
      <c r="I18" s="41"/>
      <c r="J18" s="41"/>
      <c r="K18" s="41"/>
      <c r="L18" s="424">
        <v>100</v>
      </c>
      <c r="M18" s="380">
        <v>300000000</v>
      </c>
      <c r="N18" s="534"/>
      <c r="O18" s="375" t="s">
        <v>359</v>
      </c>
      <c r="P18" s="379">
        <f t="shared" ref="P18:P19" si="3">M18*1.06</f>
        <v>318000000</v>
      </c>
      <c r="Q18" s="534"/>
      <c r="R18" s="375" t="s">
        <v>359</v>
      </c>
      <c r="S18" s="380">
        <f t="shared" ref="S18:S19" si="4">P18*1.03</f>
        <v>327540000</v>
      </c>
      <c r="T18" s="534"/>
      <c r="U18" s="534"/>
      <c r="V18" s="372">
        <f t="shared" si="2"/>
        <v>945540000</v>
      </c>
      <c r="W18" s="41" t="s">
        <v>365</v>
      </c>
      <c r="X18" s="41" t="s">
        <v>366</v>
      </c>
    </row>
    <row r="19" spans="1:25" ht="60" hidden="1" customHeight="1">
      <c r="A19" s="51" t="s">
        <v>21</v>
      </c>
      <c r="B19" s="144" t="s">
        <v>102</v>
      </c>
      <c r="C19" s="1046"/>
      <c r="D19" s="1067"/>
      <c r="E19" s="125" t="s">
        <v>242</v>
      </c>
      <c r="F19" s="119" t="s">
        <v>337</v>
      </c>
      <c r="G19" s="118" t="s">
        <v>126</v>
      </c>
      <c r="H19" s="423" t="s">
        <v>339</v>
      </c>
      <c r="I19" s="41"/>
      <c r="J19" s="41"/>
      <c r="K19" s="41"/>
      <c r="L19" s="425">
        <v>6</v>
      </c>
      <c r="M19" s="419">
        <v>90000000</v>
      </c>
      <c r="N19" s="534"/>
      <c r="O19" s="375" t="s">
        <v>359</v>
      </c>
      <c r="P19" s="379">
        <f t="shared" si="3"/>
        <v>95400000</v>
      </c>
      <c r="Q19" s="534"/>
      <c r="R19" s="375" t="s">
        <v>359</v>
      </c>
      <c r="S19" s="380">
        <f t="shared" si="4"/>
        <v>98262000</v>
      </c>
      <c r="T19" s="534"/>
      <c r="U19" s="534"/>
      <c r="V19" s="372">
        <f t="shared" si="2"/>
        <v>283662000</v>
      </c>
      <c r="W19" s="41" t="s">
        <v>363</v>
      </c>
      <c r="X19" s="41" t="s">
        <v>364</v>
      </c>
    </row>
    <row r="20" spans="1:25" ht="101.1" customHeight="1">
      <c r="A20" s="51" t="s">
        <v>28</v>
      </c>
      <c r="B20" s="144" t="s">
        <v>102</v>
      </c>
      <c r="C20" s="49">
        <v>7</v>
      </c>
      <c r="D20" s="115" t="s">
        <v>103</v>
      </c>
      <c r="E20" s="125" t="s">
        <v>242</v>
      </c>
      <c r="F20" s="119" t="s">
        <v>286</v>
      </c>
      <c r="G20" s="1019" t="s">
        <v>711</v>
      </c>
      <c r="H20" s="12" t="s">
        <v>652</v>
      </c>
      <c r="I20" s="41" t="s">
        <v>653</v>
      </c>
      <c r="J20" s="431">
        <v>45383</v>
      </c>
      <c r="K20" s="431">
        <v>46174</v>
      </c>
      <c r="L20" s="385">
        <v>500</v>
      </c>
      <c r="M20" s="812">
        <f>5720000*100</f>
        <v>572000000</v>
      </c>
      <c r="N20" s="385" t="s">
        <v>654</v>
      </c>
      <c r="O20" s="385">
        <v>1000</v>
      </c>
      <c r="P20" s="812">
        <v>5712000000</v>
      </c>
      <c r="Q20" s="385" t="s">
        <v>654</v>
      </c>
      <c r="R20" s="385">
        <v>2500</v>
      </c>
      <c r="S20" s="812">
        <f>5720000*2500</f>
        <v>14300000000</v>
      </c>
      <c r="T20" s="385" t="s">
        <v>654</v>
      </c>
      <c r="U20" s="385">
        <v>3650</v>
      </c>
      <c r="V20" s="720">
        <f>M20+P20+S20</f>
        <v>20584000000</v>
      </c>
      <c r="W20" s="385" t="s">
        <v>655</v>
      </c>
      <c r="X20" s="385" t="s">
        <v>656</v>
      </c>
    </row>
    <row r="21" spans="1:25" ht="101.1" customHeight="1">
      <c r="A21" s="128" t="s">
        <v>65</v>
      </c>
      <c r="B21" s="144" t="s">
        <v>102</v>
      </c>
      <c r="C21" s="1045">
        <v>8</v>
      </c>
      <c r="D21" s="1065" t="s">
        <v>103</v>
      </c>
      <c r="E21" s="125" t="s">
        <v>242</v>
      </c>
      <c r="F21" s="119" t="s">
        <v>287</v>
      </c>
      <c r="G21" s="1019" t="s">
        <v>711</v>
      </c>
      <c r="H21" s="41" t="s">
        <v>288</v>
      </c>
      <c r="I21" s="41" t="s">
        <v>585</v>
      </c>
      <c r="J21" s="409">
        <v>45505</v>
      </c>
      <c r="K21" s="409">
        <v>46387</v>
      </c>
      <c r="L21" s="422">
        <v>0.3</v>
      </c>
      <c r="M21" s="545">
        <v>40000000000</v>
      </c>
      <c r="N21" s="534" t="s">
        <v>580</v>
      </c>
      <c r="O21" s="546">
        <v>0.7</v>
      </c>
      <c r="P21" s="545">
        <v>63000000000</v>
      </c>
      <c r="Q21" s="534" t="s">
        <v>580</v>
      </c>
      <c r="R21" s="534"/>
      <c r="S21" s="534"/>
      <c r="T21" s="534"/>
      <c r="U21" s="539">
        <v>1</v>
      </c>
      <c r="V21" s="372">
        <f t="shared" si="2"/>
        <v>103000000000</v>
      </c>
      <c r="W21" s="41" t="s">
        <v>581</v>
      </c>
      <c r="X21" s="41" t="s">
        <v>582</v>
      </c>
    </row>
    <row r="22" spans="1:25" ht="101.1" hidden="1" customHeight="1">
      <c r="A22" s="128" t="s">
        <v>65</v>
      </c>
      <c r="B22" s="144" t="s">
        <v>102</v>
      </c>
      <c r="C22" s="1049"/>
      <c r="D22" s="1066"/>
      <c r="E22" s="125" t="s">
        <v>242</v>
      </c>
      <c r="F22" s="119" t="s">
        <v>287</v>
      </c>
      <c r="G22" s="125" t="s">
        <v>340</v>
      </c>
      <c r="H22" s="41" t="s">
        <v>522</v>
      </c>
      <c r="I22" s="41" t="s">
        <v>523</v>
      </c>
      <c r="J22" s="409">
        <v>45292</v>
      </c>
      <c r="K22" s="409">
        <v>46387</v>
      </c>
      <c r="L22" s="41">
        <v>5</v>
      </c>
      <c r="M22" s="373">
        <v>104153855</v>
      </c>
      <c r="N22" s="534" t="s">
        <v>97</v>
      </c>
      <c r="O22" s="534">
        <v>5</v>
      </c>
      <c r="P22" s="529">
        <v>104153855</v>
      </c>
      <c r="Q22" s="534" t="s">
        <v>97</v>
      </c>
      <c r="R22" s="534">
        <v>5</v>
      </c>
      <c r="S22" s="373">
        <v>104153855</v>
      </c>
      <c r="T22" s="534" t="s">
        <v>97</v>
      </c>
      <c r="U22" s="547">
        <v>15</v>
      </c>
      <c r="V22" s="372">
        <f t="shared" si="2"/>
        <v>312461565</v>
      </c>
      <c r="W22" s="41" t="s">
        <v>524</v>
      </c>
      <c r="X22" s="41" t="s">
        <v>525</v>
      </c>
    </row>
    <row r="23" spans="1:25" ht="135" customHeight="1">
      <c r="A23" s="128" t="s">
        <v>65</v>
      </c>
      <c r="B23" s="144" t="s">
        <v>102</v>
      </c>
      <c r="C23" s="1046"/>
      <c r="D23" s="1067"/>
      <c r="E23" s="125" t="s">
        <v>242</v>
      </c>
      <c r="F23" s="119" t="s">
        <v>287</v>
      </c>
      <c r="G23" s="1019" t="s">
        <v>711</v>
      </c>
      <c r="H23" s="41" t="s">
        <v>701</v>
      </c>
      <c r="I23" s="385"/>
      <c r="J23" s="385"/>
      <c r="K23" s="385"/>
      <c r="L23" s="385" t="s">
        <v>38</v>
      </c>
      <c r="M23" s="387"/>
      <c r="N23" s="534"/>
      <c r="O23" s="546">
        <v>0.71899999999999997</v>
      </c>
      <c r="P23" s="426">
        <v>60000000000</v>
      </c>
      <c r="Q23" s="534"/>
      <c r="R23" s="534"/>
      <c r="S23" s="387"/>
      <c r="T23" s="534"/>
      <c r="U23" s="534"/>
      <c r="V23" s="372">
        <f t="shared" si="2"/>
        <v>60000000000</v>
      </c>
      <c r="W23" s="385"/>
      <c r="X23" s="385"/>
    </row>
    <row r="24" spans="1:25" ht="101.1" hidden="1" customHeight="1">
      <c r="A24" s="46" t="s">
        <v>65</v>
      </c>
      <c r="B24" s="144" t="s">
        <v>102</v>
      </c>
      <c r="C24" s="58">
        <v>9</v>
      </c>
      <c r="D24" s="115" t="s">
        <v>103</v>
      </c>
      <c r="E24" s="12" t="s">
        <v>242</v>
      </c>
      <c r="F24" s="17" t="s">
        <v>289</v>
      </c>
      <c r="G24" s="12" t="s">
        <v>192</v>
      </c>
      <c r="H24" s="427" t="s">
        <v>535</v>
      </c>
      <c r="I24" s="427" t="s">
        <v>536</v>
      </c>
      <c r="J24" s="409">
        <v>45292</v>
      </c>
      <c r="K24" s="412" t="s">
        <v>537</v>
      </c>
      <c r="L24" s="412" t="s">
        <v>290</v>
      </c>
      <c r="M24" s="386">
        <v>12781692000</v>
      </c>
      <c r="N24" s="534" t="s">
        <v>97</v>
      </c>
      <c r="O24" s="375" t="s">
        <v>538</v>
      </c>
      <c r="P24" s="548">
        <v>13178880000</v>
      </c>
      <c r="Q24" s="534" t="s">
        <v>97</v>
      </c>
      <c r="R24" s="534">
        <v>0</v>
      </c>
      <c r="S24" s="386">
        <v>0</v>
      </c>
      <c r="T24" s="534">
        <v>0</v>
      </c>
      <c r="U24" s="534">
        <v>0</v>
      </c>
      <c r="V24" s="372">
        <f t="shared" si="2"/>
        <v>25960572000</v>
      </c>
      <c r="W24" s="428" t="s">
        <v>539</v>
      </c>
      <c r="X24" s="428" t="s">
        <v>540</v>
      </c>
    </row>
    <row r="25" spans="1:25" ht="101.1" hidden="1" customHeight="1">
      <c r="A25" s="46" t="s">
        <v>65</v>
      </c>
      <c r="B25" s="144" t="s">
        <v>102</v>
      </c>
      <c r="C25" s="82">
        <v>10</v>
      </c>
      <c r="D25" s="115" t="s">
        <v>103</v>
      </c>
      <c r="E25" s="125" t="s">
        <v>242</v>
      </c>
      <c r="F25" s="120" t="s">
        <v>454</v>
      </c>
      <c r="G25" s="125" t="s">
        <v>455</v>
      </c>
      <c r="H25" s="420" t="s">
        <v>456</v>
      </c>
      <c r="I25" s="41" t="s">
        <v>457</v>
      </c>
      <c r="J25" s="429">
        <v>45536</v>
      </c>
      <c r="K25" s="429">
        <v>45992</v>
      </c>
      <c r="L25" s="41" t="s">
        <v>458</v>
      </c>
      <c r="M25" s="373">
        <v>15000000000</v>
      </c>
      <c r="N25" s="534" t="s">
        <v>459</v>
      </c>
      <c r="O25" s="543" t="s">
        <v>458</v>
      </c>
      <c r="P25" s="529">
        <v>15000000000</v>
      </c>
      <c r="Q25" s="534" t="s">
        <v>459</v>
      </c>
      <c r="R25" s="534"/>
      <c r="S25" s="387"/>
      <c r="T25" s="534"/>
      <c r="U25" s="534"/>
      <c r="V25" s="372">
        <f t="shared" si="2"/>
        <v>30000000000</v>
      </c>
      <c r="W25" s="41" t="s">
        <v>460</v>
      </c>
      <c r="X25" s="41" t="s">
        <v>461</v>
      </c>
      <c r="Y25" s="67" t="s">
        <v>462</v>
      </c>
    </row>
    <row r="26" spans="1:25" hidden="1"/>
    <row r="28" spans="1:25" ht="21" customHeight="1">
      <c r="M28" s="186"/>
    </row>
    <row r="29" spans="1:25" ht="26.1" customHeight="1">
      <c r="L29" s="6" t="s">
        <v>449</v>
      </c>
      <c r="M29" s="187">
        <f>SUM(M6:M28)</f>
        <v>109537845855</v>
      </c>
      <c r="N29" s="553"/>
      <c r="O29" s="553"/>
      <c r="P29" s="190">
        <f>SUM(P6:P25)</f>
        <v>256425433855</v>
      </c>
      <c r="Q29" s="553"/>
      <c r="R29" s="553"/>
      <c r="S29" s="190">
        <f>SUM(S6:S25)</f>
        <v>104951955855</v>
      </c>
      <c r="T29" s="553"/>
      <c r="U29" s="553"/>
      <c r="V29" s="190">
        <f>SUM(V6:V25)</f>
        <v>470915235565</v>
      </c>
      <c r="W29" s="107"/>
    </row>
    <row r="30" spans="1:25" ht="21" customHeight="1">
      <c r="M30" s="562"/>
      <c r="N30" s="562"/>
      <c r="O30" s="562"/>
      <c r="P30" s="562"/>
      <c r="Q30" s="562"/>
      <c r="S30" s="562"/>
    </row>
    <row r="31" spans="1:25" ht="21" customHeight="1">
      <c r="M31" s="565"/>
      <c r="P31" s="446"/>
      <c r="S31" s="446"/>
    </row>
    <row r="32" spans="1:25" ht="21" customHeight="1">
      <c r="M32" s="565"/>
      <c r="N32" s="565"/>
      <c r="O32" s="565"/>
      <c r="P32" s="565"/>
      <c r="Q32" s="565"/>
      <c r="R32" s="565"/>
      <c r="S32" s="565"/>
    </row>
    <row r="33" spans="1:27" ht="21" customHeight="1">
      <c r="M33" s="565"/>
      <c r="P33" s="446"/>
      <c r="S33" s="446"/>
    </row>
    <row r="34" spans="1:27" ht="21" customHeight="1"/>
    <row r="35" spans="1:27" s="44" customFormat="1">
      <c r="A35" s="6"/>
      <c r="B35" s="71"/>
      <c r="C35" s="69"/>
      <c r="D35" s="90"/>
      <c r="E35" s="166"/>
      <c r="F35"/>
      <c r="G35"/>
      <c r="L35" s="4"/>
      <c r="M35" s="185"/>
      <c r="N35" s="462"/>
      <c r="O35" s="462"/>
      <c r="P35" s="189"/>
      <c r="Q35" s="462"/>
      <c r="R35" s="462"/>
      <c r="S35" s="189"/>
      <c r="T35" s="462"/>
      <c r="U35" s="462"/>
      <c r="V35" s="189"/>
      <c r="W35" s="4"/>
      <c r="X35" s="4"/>
      <c r="Y35" s="4"/>
      <c r="Z35" s="4"/>
      <c r="AA35" s="4"/>
    </row>
    <row r="36" spans="1:27" s="44" customFormat="1">
      <c r="A36" s="6"/>
      <c r="B36" s="71"/>
      <c r="C36" s="69"/>
      <c r="D36" s="90"/>
      <c r="E36" s="166"/>
      <c r="F36"/>
      <c r="G36"/>
      <c r="L36" s="4"/>
      <c r="M36" s="185"/>
      <c r="N36" s="462"/>
      <c r="O36" s="462"/>
      <c r="P36" s="189"/>
      <c r="Q36" s="462"/>
      <c r="R36" s="462"/>
      <c r="S36" s="189"/>
      <c r="T36" s="462"/>
      <c r="U36" s="462"/>
      <c r="V36" s="189"/>
      <c r="W36" s="4"/>
      <c r="X36" s="4"/>
      <c r="Y36" s="4"/>
      <c r="Z36" s="4"/>
      <c r="AA36" s="4"/>
    </row>
    <row r="37" spans="1:27" s="44" customFormat="1">
      <c r="A37" s="6"/>
      <c r="B37" s="71"/>
      <c r="C37" s="69"/>
      <c r="D37" s="90"/>
      <c r="E37" s="166"/>
      <c r="F37"/>
      <c r="G37"/>
      <c r="L37" s="4"/>
      <c r="M37" s="185"/>
      <c r="N37" s="462"/>
      <c r="O37" s="462"/>
      <c r="P37" s="189"/>
      <c r="Q37" s="462"/>
      <c r="R37" s="462"/>
      <c r="S37" s="189"/>
      <c r="T37" s="462"/>
      <c r="U37" s="462"/>
      <c r="V37" s="189"/>
      <c r="W37" s="4"/>
      <c r="X37" s="4"/>
      <c r="Y37" s="4"/>
      <c r="Z37" s="4"/>
      <c r="AA37" s="4"/>
    </row>
    <row r="38" spans="1:27" s="44" customFormat="1">
      <c r="A38" s="6"/>
      <c r="B38" s="71"/>
      <c r="C38" s="69"/>
      <c r="D38" s="90"/>
      <c r="E38" s="166"/>
      <c r="F38"/>
      <c r="G38"/>
      <c r="L38" s="4"/>
      <c r="M38" s="185"/>
      <c r="N38" s="462"/>
      <c r="O38" s="462"/>
      <c r="P38" s="189"/>
      <c r="Q38" s="462"/>
      <c r="R38" s="462"/>
      <c r="S38" s="189"/>
      <c r="T38" s="462"/>
      <c r="U38" s="462"/>
      <c r="V38" s="189"/>
      <c r="W38" s="4"/>
      <c r="X38" s="4"/>
      <c r="Y38" s="4"/>
      <c r="Z38" s="4"/>
      <c r="AA38" s="4"/>
    </row>
    <row r="39" spans="1:27" s="44" customFormat="1">
      <c r="A39" s="6"/>
      <c r="B39" s="71"/>
      <c r="C39" s="69"/>
      <c r="D39" s="90"/>
      <c r="E39" s="166"/>
      <c r="F39"/>
      <c r="G39"/>
      <c r="L39" s="4"/>
      <c r="M39" s="185"/>
      <c r="N39" s="462"/>
      <c r="O39" s="462"/>
      <c r="P39" s="189"/>
      <c r="Q39" s="462"/>
      <c r="R39" s="462"/>
      <c r="S39" s="189"/>
      <c r="T39" s="462"/>
      <c r="U39" s="462"/>
      <c r="V39" s="189"/>
      <c r="W39" s="4"/>
      <c r="X39" s="4"/>
      <c r="Y39" s="4"/>
      <c r="Z39" s="4"/>
      <c r="AA39" s="4"/>
    </row>
  </sheetData>
  <autoFilter ref="A5:AA26" xr:uid="{00000000-0009-0000-0000-000001000000}">
    <filterColumn colId="6">
      <filters>
        <filter val="Minigualdad - Viceministerio Juventud"/>
        <filter val="MinIgualdad Viceministerio de poblaciones y territorio"/>
        <filter val="MinIgualdad -VMM  Autonomía Económica"/>
      </filters>
    </filterColumn>
  </autoFilter>
  <mergeCells count="13">
    <mergeCell ref="A2:M2"/>
    <mergeCell ref="C6:C8"/>
    <mergeCell ref="D6:D8"/>
    <mergeCell ref="C9:C10"/>
    <mergeCell ref="D9:D10"/>
    <mergeCell ref="C21:C23"/>
    <mergeCell ref="D21:D23"/>
    <mergeCell ref="C11:C12"/>
    <mergeCell ref="D11:D12"/>
    <mergeCell ref="C14:C17"/>
    <mergeCell ref="D14:D17"/>
    <mergeCell ref="C18:C19"/>
    <mergeCell ref="D18:D19"/>
  </mergeCells>
  <hyperlinks>
    <hyperlink ref="X9" r:id="rId1" xr:uid="{5A82DCDF-CF09-8746-9CAE-51AA9B96FB72}"/>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40AE-54A7-B042-8AD5-0588F3558266}">
  <dimension ref="A1:AA26"/>
  <sheetViews>
    <sheetView topLeftCell="B1" zoomScale="93" zoomScaleNormal="93" workbookViewId="0">
      <selection activeCell="F6" sqref="F6"/>
    </sheetView>
  </sheetViews>
  <sheetFormatPr baseColWidth="10" defaultColWidth="9" defaultRowHeight="18.75"/>
  <cols>
    <col min="1" max="1" width="21.140625" style="6" customWidth="1"/>
    <col min="2" max="2" width="21.28515625" style="71" customWidth="1"/>
    <col min="3" max="3" width="10.28515625" style="4" customWidth="1"/>
    <col min="4" max="4" width="38.28515625" style="71" customWidth="1"/>
    <col min="5" max="5" width="22.28515625" style="4" customWidth="1"/>
    <col min="6" max="6" width="82" style="4" customWidth="1"/>
    <col min="7" max="7" width="27.140625" style="6" customWidth="1"/>
    <col min="8" max="8" width="54.28515625" style="44" customWidth="1"/>
    <col min="9" max="9" width="40.85546875" style="44" customWidth="1"/>
    <col min="10" max="10" width="19.140625" style="44" customWidth="1"/>
    <col min="11" max="11" width="18.7109375" style="44" customWidth="1"/>
    <col min="12" max="12" width="39.7109375" style="4" customWidth="1"/>
    <col min="13" max="13" width="34.85546875" style="185" customWidth="1"/>
    <col min="14" max="14" width="28.28515625" style="462" customWidth="1"/>
    <col min="15" max="15" width="33.28515625" style="462" customWidth="1"/>
    <col min="16" max="16" width="27.42578125" style="189" customWidth="1"/>
    <col min="17" max="17" width="21.85546875" style="462" customWidth="1"/>
    <col min="18" max="18" width="25.28515625" style="462" customWidth="1"/>
    <col min="19" max="19" width="27.85546875" style="189" customWidth="1"/>
    <col min="20" max="20" width="18.7109375" style="462" customWidth="1"/>
    <col min="21" max="21" width="20.140625" style="462" customWidth="1"/>
    <col min="22" max="22" width="25.42578125" style="189" customWidth="1"/>
    <col min="23" max="23" width="18.7109375" style="4" customWidth="1"/>
    <col min="24" max="24" width="41.140625" style="4" customWidth="1"/>
    <col min="25" max="26" width="9" style="4"/>
    <col min="27" max="27" width="61.42578125" style="4" customWidth="1"/>
    <col min="28" max="16384" width="9" style="4"/>
  </cols>
  <sheetData>
    <row r="1" spans="1:24">
      <c r="B1" s="71" t="s">
        <v>586</v>
      </c>
    </row>
    <row r="2" spans="1:24" ht="110.45" customHeight="1">
      <c r="A2" s="1058" t="s">
        <v>621</v>
      </c>
      <c r="B2" s="1058"/>
      <c r="C2" s="1058"/>
      <c r="D2" s="1058"/>
      <c r="E2" s="1058"/>
      <c r="F2" s="1058"/>
      <c r="G2" s="1058"/>
      <c r="H2" s="1058"/>
      <c r="I2" s="1058"/>
      <c r="J2" s="1058"/>
      <c r="K2" s="1058"/>
      <c r="L2" s="1058"/>
      <c r="M2" s="1058"/>
    </row>
    <row r="3" spans="1:24">
      <c r="A3" s="45"/>
      <c r="B3" s="72"/>
      <c r="C3" s="45"/>
      <c r="D3" s="72"/>
      <c r="E3" s="45"/>
      <c r="F3" s="45"/>
      <c r="G3" s="45"/>
      <c r="H3" s="63"/>
      <c r="I3" s="63"/>
      <c r="J3" s="63"/>
      <c r="K3" s="63"/>
      <c r="L3" s="45"/>
    </row>
    <row r="4" spans="1:24" ht="14.45" customHeight="1">
      <c r="A4" s="168" t="s">
        <v>1</v>
      </c>
      <c r="B4" s="169" t="s">
        <v>2</v>
      </c>
      <c r="C4" s="170" t="s">
        <v>3</v>
      </c>
      <c r="D4" s="73"/>
      <c r="E4" s="19"/>
      <c r="F4" s="170" t="s">
        <v>4</v>
      </c>
      <c r="G4" s="170" t="s">
        <v>5</v>
      </c>
      <c r="H4" s="170" t="s">
        <v>6</v>
      </c>
      <c r="I4" s="168" t="s">
        <v>7</v>
      </c>
      <c r="J4" s="168" t="s">
        <v>8</v>
      </c>
      <c r="K4" s="168" t="s">
        <v>9</v>
      </c>
      <c r="L4" s="168" t="s">
        <v>10</v>
      </c>
      <c r="M4" s="557" t="s">
        <v>11</v>
      </c>
      <c r="N4" s="558"/>
      <c r="O4" s="559" t="s">
        <v>12</v>
      </c>
      <c r="P4" s="557" t="s">
        <v>11</v>
      </c>
      <c r="Q4" s="558"/>
      <c r="R4" s="559" t="s">
        <v>13</v>
      </c>
      <c r="S4" s="557" t="s">
        <v>11</v>
      </c>
      <c r="T4" s="558"/>
      <c r="U4" s="559" t="s">
        <v>14</v>
      </c>
      <c r="V4" s="560" t="s">
        <v>15</v>
      </c>
      <c r="W4" s="559" t="s">
        <v>16</v>
      </c>
      <c r="X4" s="168" t="s">
        <v>17</v>
      </c>
    </row>
    <row r="5" spans="1:24" ht="47.45" customHeight="1" thickBot="1">
      <c r="A5" s="168" t="s">
        <v>1</v>
      </c>
      <c r="B5" s="169" t="s">
        <v>2</v>
      </c>
      <c r="C5" s="170" t="s">
        <v>3</v>
      </c>
      <c r="D5" s="74" t="s">
        <v>18</v>
      </c>
      <c r="E5" s="20" t="s">
        <v>19</v>
      </c>
      <c r="F5" s="170" t="s">
        <v>4</v>
      </c>
      <c r="G5" s="170" t="s">
        <v>5</v>
      </c>
      <c r="H5" s="170" t="s">
        <v>6</v>
      </c>
      <c r="I5" s="168" t="s">
        <v>7</v>
      </c>
      <c r="J5" s="168" t="s">
        <v>8</v>
      </c>
      <c r="K5" s="168" t="s">
        <v>9</v>
      </c>
      <c r="L5" s="168" t="s">
        <v>10</v>
      </c>
      <c r="M5" s="557" t="s">
        <v>508</v>
      </c>
      <c r="N5" s="561" t="s">
        <v>20</v>
      </c>
      <c r="O5" s="559" t="s">
        <v>12</v>
      </c>
      <c r="P5" s="557" t="s">
        <v>509</v>
      </c>
      <c r="Q5" s="561" t="s">
        <v>20</v>
      </c>
      <c r="R5" s="559" t="s">
        <v>13</v>
      </c>
      <c r="S5" s="557" t="s">
        <v>510</v>
      </c>
      <c r="T5" s="561" t="s">
        <v>20</v>
      </c>
      <c r="U5" s="559" t="s">
        <v>14</v>
      </c>
      <c r="V5" s="560" t="s">
        <v>15</v>
      </c>
      <c r="W5" s="559" t="s">
        <v>16</v>
      </c>
      <c r="X5" s="168" t="s">
        <v>17</v>
      </c>
    </row>
    <row r="6" spans="1:24" ht="96" customHeight="1">
      <c r="A6" s="10" t="s">
        <v>81</v>
      </c>
      <c r="B6" s="138" t="s">
        <v>107</v>
      </c>
      <c r="C6" s="47">
        <v>1</v>
      </c>
      <c r="D6" s="97" t="s">
        <v>108</v>
      </c>
      <c r="E6" s="78" t="s">
        <v>24</v>
      </c>
      <c r="F6" s="14" t="s">
        <v>109</v>
      </c>
      <c r="G6" s="11" t="s">
        <v>72</v>
      </c>
      <c r="H6" s="239" t="s">
        <v>354</v>
      </c>
      <c r="I6" s="240" t="s">
        <v>355</v>
      </c>
      <c r="J6" s="241">
        <v>45536</v>
      </c>
      <c r="K6" s="241">
        <v>45657</v>
      </c>
      <c r="L6" s="240" t="s">
        <v>110</v>
      </c>
      <c r="M6" s="242">
        <v>20000000</v>
      </c>
      <c r="N6" s="468" t="s">
        <v>342</v>
      </c>
      <c r="O6" s="220" t="s">
        <v>110</v>
      </c>
      <c r="P6" s="221">
        <f>M6*1.036</f>
        <v>20720000</v>
      </c>
      <c r="Q6" s="468" t="s">
        <v>342</v>
      </c>
      <c r="R6" s="220" t="s">
        <v>356</v>
      </c>
      <c r="S6" s="221">
        <v>20720000</v>
      </c>
      <c r="T6" s="468" t="s">
        <v>342</v>
      </c>
      <c r="U6" s="220" t="s">
        <v>357</v>
      </c>
      <c r="V6" s="590">
        <f t="shared" ref="V6" si="0">+M6+P6+S6</f>
        <v>61440000</v>
      </c>
      <c r="W6" s="30" t="s">
        <v>358</v>
      </c>
      <c r="X6" s="243" t="s">
        <v>344</v>
      </c>
    </row>
    <row r="7" spans="1:24" ht="101.1" customHeight="1">
      <c r="A7" s="128" t="s">
        <v>291</v>
      </c>
      <c r="B7" s="144" t="s">
        <v>197</v>
      </c>
      <c r="C7" s="1045">
        <v>2</v>
      </c>
      <c r="D7" s="1071" t="s">
        <v>108</v>
      </c>
      <c r="E7" s="125" t="s">
        <v>242</v>
      </c>
      <c r="F7" s="119" t="s">
        <v>292</v>
      </c>
      <c r="G7" s="990" t="s">
        <v>711</v>
      </c>
      <c r="H7" s="17" t="s">
        <v>558</v>
      </c>
      <c r="I7" s="412"/>
      <c r="J7" s="429">
        <v>45597</v>
      </c>
      <c r="K7" s="429">
        <v>45839</v>
      </c>
      <c r="L7" s="385">
        <v>67</v>
      </c>
      <c r="M7" s="401">
        <v>73200000</v>
      </c>
      <c r="N7" s="375"/>
      <c r="O7" s="534">
        <v>1</v>
      </c>
      <c r="P7" s="401">
        <v>73200000</v>
      </c>
      <c r="Q7" s="375"/>
      <c r="R7" s="534">
        <v>1</v>
      </c>
      <c r="S7" s="401">
        <v>73200000</v>
      </c>
      <c r="T7" s="375"/>
      <c r="U7" s="534">
        <v>1</v>
      </c>
      <c r="V7" s="372">
        <f t="shared" ref="V7:V15" si="1">+M7+P7+S7</f>
        <v>219600000</v>
      </c>
      <c r="W7" s="41" t="s">
        <v>548</v>
      </c>
      <c r="X7" s="41"/>
    </row>
    <row r="8" spans="1:24" ht="101.1" customHeight="1">
      <c r="A8" s="128" t="s">
        <v>291</v>
      </c>
      <c r="B8" s="144" t="s">
        <v>197</v>
      </c>
      <c r="C8" s="1046"/>
      <c r="D8" s="1072"/>
      <c r="E8" s="125" t="s">
        <v>242</v>
      </c>
      <c r="F8" s="119" t="s">
        <v>292</v>
      </c>
      <c r="G8" s="990" t="s">
        <v>711</v>
      </c>
      <c r="H8" s="41" t="s">
        <v>448</v>
      </c>
      <c r="I8" s="41" t="s">
        <v>447</v>
      </c>
      <c r="J8" s="431">
        <v>45566</v>
      </c>
      <c r="K8" s="431">
        <v>46357</v>
      </c>
      <c r="L8" s="385">
        <v>3000</v>
      </c>
      <c r="M8" s="387">
        <v>110000000</v>
      </c>
      <c r="N8" s="375" t="s">
        <v>442</v>
      </c>
      <c r="O8" s="534">
        <f>+L8*1.01</f>
        <v>3030</v>
      </c>
      <c r="P8" s="386">
        <f>+M8*1.1</f>
        <v>121000000.00000001</v>
      </c>
      <c r="Q8" s="375" t="s">
        <v>442</v>
      </c>
      <c r="R8" s="549">
        <f>+O8*1.01</f>
        <v>3060.3</v>
      </c>
      <c r="S8" s="387">
        <f>+P8*1.1</f>
        <v>133100000.00000003</v>
      </c>
      <c r="T8" s="375" t="s">
        <v>442</v>
      </c>
      <c r="U8" s="549">
        <f>+R8*1.01</f>
        <v>3090.9030000000002</v>
      </c>
      <c r="V8" s="372">
        <f t="shared" si="1"/>
        <v>364100000</v>
      </c>
      <c r="W8" s="41" t="s">
        <v>443</v>
      </c>
      <c r="X8" s="385" t="s">
        <v>444</v>
      </c>
    </row>
    <row r="9" spans="1:24" ht="72.95" customHeight="1">
      <c r="A9" s="51" t="s">
        <v>21</v>
      </c>
      <c r="B9" s="144" t="s">
        <v>197</v>
      </c>
      <c r="C9" s="1045">
        <v>3</v>
      </c>
      <c r="D9" s="1071" t="s">
        <v>108</v>
      </c>
      <c r="E9" s="125" t="s">
        <v>242</v>
      </c>
      <c r="F9" s="119" t="s">
        <v>293</v>
      </c>
      <c r="G9" s="12" t="s">
        <v>55</v>
      </c>
      <c r="H9" s="721" t="s">
        <v>630</v>
      </c>
      <c r="I9" s="863" t="s">
        <v>688</v>
      </c>
      <c r="J9" s="864">
        <v>45597</v>
      </c>
      <c r="K9" s="864">
        <v>46387</v>
      </c>
      <c r="L9" s="865">
        <v>1</v>
      </c>
      <c r="M9" s="866">
        <v>70000000</v>
      </c>
      <c r="N9" s="867" t="s">
        <v>689</v>
      </c>
      <c r="O9" s="867">
        <v>1</v>
      </c>
      <c r="P9" s="868">
        <v>75000000</v>
      </c>
      <c r="Q9" s="867" t="s">
        <v>689</v>
      </c>
      <c r="R9" s="867">
        <v>1</v>
      </c>
      <c r="S9" s="868">
        <f>80000000*R9</f>
        <v>80000000</v>
      </c>
      <c r="T9" s="867" t="s">
        <v>689</v>
      </c>
      <c r="U9" s="869">
        <f t="shared" ref="U9:V9" si="2">+L9+O9+R9</f>
        <v>3</v>
      </c>
      <c r="V9" s="870">
        <f t="shared" si="2"/>
        <v>225000000</v>
      </c>
      <c r="W9" s="871"/>
      <c r="X9" s="872" t="s">
        <v>690</v>
      </c>
    </row>
    <row r="10" spans="1:24" ht="72.95" customHeight="1">
      <c r="A10" s="51"/>
      <c r="B10" s="76" t="s">
        <v>67</v>
      </c>
      <c r="C10" s="1049"/>
      <c r="D10" s="1073"/>
      <c r="E10" s="125" t="s">
        <v>242</v>
      </c>
      <c r="F10" s="119" t="s">
        <v>293</v>
      </c>
      <c r="G10" s="566" t="s">
        <v>610</v>
      </c>
      <c r="H10" s="933" t="s">
        <v>612</v>
      </c>
      <c r="I10" s="742" t="s">
        <v>672</v>
      </c>
      <c r="J10" s="743">
        <v>45566</v>
      </c>
      <c r="K10" s="743">
        <v>46387</v>
      </c>
      <c r="L10" s="744">
        <v>1</v>
      </c>
      <c r="M10" s="813">
        <v>51002333891</v>
      </c>
      <c r="N10" s="411" t="s">
        <v>664</v>
      </c>
      <c r="O10" s="744">
        <v>1</v>
      </c>
      <c r="P10" s="835">
        <f>+M10+M10*6%</f>
        <v>54062473924.459999</v>
      </c>
      <c r="Q10" s="411" t="s">
        <v>664</v>
      </c>
      <c r="R10" s="744">
        <v>1</v>
      </c>
      <c r="S10" s="835">
        <f>+P10+P10*6%</f>
        <v>57306222359.927597</v>
      </c>
      <c r="T10" s="411" t="s">
        <v>664</v>
      </c>
      <c r="U10" s="744">
        <v>1</v>
      </c>
      <c r="V10" s="821">
        <f>M10+P10+S10</f>
        <v>162371030175.38757</v>
      </c>
      <c r="W10" s="411" t="s">
        <v>670</v>
      </c>
      <c r="X10" s="411" t="s">
        <v>673</v>
      </c>
    </row>
    <row r="11" spans="1:24" ht="72.95" customHeight="1">
      <c r="A11" s="51"/>
      <c r="B11" s="76" t="s">
        <v>67</v>
      </c>
      <c r="C11" s="1049"/>
      <c r="D11" s="1073"/>
      <c r="E11" s="125" t="s">
        <v>242</v>
      </c>
      <c r="F11" s="119" t="s">
        <v>293</v>
      </c>
      <c r="G11" s="566" t="s">
        <v>610</v>
      </c>
      <c r="H11" s="933" t="s">
        <v>613</v>
      </c>
      <c r="I11" s="742" t="s">
        <v>669</v>
      </c>
      <c r="J11" s="743">
        <v>45566</v>
      </c>
      <c r="K11" s="743">
        <v>46387</v>
      </c>
      <c r="L11" s="744">
        <v>1</v>
      </c>
      <c r="M11" s="814">
        <v>14630135609</v>
      </c>
      <c r="N11" s="411" t="s">
        <v>664</v>
      </c>
      <c r="O11" s="744">
        <v>1</v>
      </c>
      <c r="P11" s="835">
        <f>+M11+M11*6%</f>
        <v>15507943745.540001</v>
      </c>
      <c r="Q11" s="411" t="s">
        <v>664</v>
      </c>
      <c r="R11" s="744">
        <v>1</v>
      </c>
      <c r="S11" s="835">
        <f>+P11+P11*6%</f>
        <v>16438420370.272402</v>
      </c>
      <c r="T11" s="411" t="s">
        <v>664</v>
      </c>
      <c r="U11" s="744">
        <v>1</v>
      </c>
      <c r="V11" s="821">
        <f t="shared" ref="V11" si="3">M11+P11+S11</f>
        <v>46576499724.812401</v>
      </c>
      <c r="W11" s="411" t="s">
        <v>670</v>
      </c>
      <c r="X11" s="411" t="s">
        <v>671</v>
      </c>
    </row>
    <row r="12" spans="1:24" ht="101.1" customHeight="1">
      <c r="A12" s="51" t="s">
        <v>21</v>
      </c>
      <c r="B12" s="144" t="s">
        <v>197</v>
      </c>
      <c r="C12" s="1049"/>
      <c r="D12" s="1073"/>
      <c r="E12" s="125" t="s">
        <v>242</v>
      </c>
      <c r="F12" s="119" t="s">
        <v>293</v>
      </c>
      <c r="G12" s="566" t="s">
        <v>611</v>
      </c>
      <c r="H12" s="719" t="s">
        <v>702</v>
      </c>
      <c r="I12" s="742" t="s">
        <v>668</v>
      </c>
      <c r="J12" s="743">
        <v>45566</v>
      </c>
      <c r="K12" s="743">
        <v>46387</v>
      </c>
      <c r="L12" s="745">
        <v>1</v>
      </c>
      <c r="M12" s="815">
        <f>+(9100000/30)*3*L12</f>
        <v>910000</v>
      </c>
      <c r="N12" s="411" t="s">
        <v>663</v>
      </c>
      <c r="O12" s="746">
        <v>5</v>
      </c>
      <c r="P12" s="835">
        <f>+((9100000*1.03)/30)*3*O12</f>
        <v>4686500</v>
      </c>
      <c r="Q12" s="411" t="s">
        <v>664</v>
      </c>
      <c r="R12" s="746" t="s">
        <v>665</v>
      </c>
      <c r="S12" s="852" t="s">
        <v>665</v>
      </c>
      <c r="T12" s="411"/>
      <c r="U12" s="746">
        <v>6</v>
      </c>
      <c r="V12" s="821">
        <f>+M12+P12</f>
        <v>5596500</v>
      </c>
      <c r="W12" s="411" t="s">
        <v>666</v>
      </c>
      <c r="X12" s="411" t="s">
        <v>667</v>
      </c>
    </row>
    <row r="13" spans="1:24" ht="71.099999999999994" customHeight="1">
      <c r="A13" s="51" t="s">
        <v>21</v>
      </c>
      <c r="B13" s="144" t="s">
        <v>197</v>
      </c>
      <c r="C13" s="1046"/>
      <c r="D13" s="1072"/>
      <c r="E13" s="125" t="s">
        <v>242</v>
      </c>
      <c r="F13" s="119" t="s">
        <v>293</v>
      </c>
      <c r="G13" s="990" t="s">
        <v>711</v>
      </c>
      <c r="H13" s="430" t="s">
        <v>445</v>
      </c>
      <c r="I13" s="41" t="s">
        <v>446</v>
      </c>
      <c r="J13" s="431">
        <v>45566</v>
      </c>
      <c r="K13" s="431">
        <v>46357</v>
      </c>
      <c r="L13" s="385">
        <v>1</v>
      </c>
      <c r="M13" s="387">
        <v>500000000</v>
      </c>
      <c r="N13" s="375" t="s">
        <v>442</v>
      </c>
      <c r="O13" s="534">
        <v>1</v>
      </c>
      <c r="P13" s="416">
        <f>+M13*11</f>
        <v>5500000000</v>
      </c>
      <c r="Q13" s="375" t="s">
        <v>442</v>
      </c>
      <c r="R13" s="534">
        <v>1</v>
      </c>
      <c r="S13" s="387">
        <f>+P13*1.1</f>
        <v>6050000000.000001</v>
      </c>
      <c r="T13" s="375" t="s">
        <v>442</v>
      </c>
      <c r="U13" s="534">
        <v>1</v>
      </c>
      <c r="V13" s="372">
        <f t="shared" si="1"/>
        <v>12050000000</v>
      </c>
      <c r="W13" s="41" t="s">
        <v>443</v>
      </c>
      <c r="X13" s="385" t="s">
        <v>444</v>
      </c>
    </row>
    <row r="14" spans="1:24" ht="92.1" customHeight="1">
      <c r="A14" s="46" t="s">
        <v>21</v>
      </c>
      <c r="B14" s="144" t="s">
        <v>107</v>
      </c>
      <c r="C14" s="49">
        <v>4</v>
      </c>
      <c r="D14" s="160" t="s">
        <v>108</v>
      </c>
      <c r="E14" s="125" t="s">
        <v>242</v>
      </c>
      <c r="F14" s="119" t="s">
        <v>294</v>
      </c>
      <c r="G14" s="990" t="s">
        <v>711</v>
      </c>
      <c r="H14" s="430" t="s">
        <v>439</v>
      </c>
      <c r="I14" s="41" t="s">
        <v>440</v>
      </c>
      <c r="J14" s="431">
        <v>45566</v>
      </c>
      <c r="K14" s="431">
        <v>46357</v>
      </c>
      <c r="L14" s="385" t="s">
        <v>441</v>
      </c>
      <c r="M14" s="387">
        <v>108000000</v>
      </c>
      <c r="N14" s="375" t="s">
        <v>442</v>
      </c>
      <c r="O14" s="534">
        <v>49500.000000000007</v>
      </c>
      <c r="P14" s="386">
        <f>+M14*1.1</f>
        <v>118800000.00000001</v>
      </c>
      <c r="Q14" s="375" t="s">
        <v>442</v>
      </c>
      <c r="R14" s="534">
        <f>+O14*1.1</f>
        <v>54450.000000000015</v>
      </c>
      <c r="S14" s="387">
        <f>+P14*1.1</f>
        <v>130680000.00000003</v>
      </c>
      <c r="T14" s="375" t="s">
        <v>442</v>
      </c>
      <c r="U14" s="550">
        <f>+R14+O14+45000</f>
        <v>148950.00000000003</v>
      </c>
      <c r="V14" s="372">
        <f t="shared" si="1"/>
        <v>357480000</v>
      </c>
      <c r="W14" s="41" t="s">
        <v>443</v>
      </c>
      <c r="X14" s="385" t="s">
        <v>444</v>
      </c>
    </row>
    <row r="15" spans="1:24" ht="117.95" customHeight="1">
      <c r="A15" s="84" t="s">
        <v>81</v>
      </c>
      <c r="B15" s="144" t="s">
        <v>107</v>
      </c>
      <c r="C15" s="49">
        <v>5</v>
      </c>
      <c r="D15" s="160" t="s">
        <v>108</v>
      </c>
      <c r="E15" s="125" t="s">
        <v>242</v>
      </c>
      <c r="F15" s="119" t="s">
        <v>295</v>
      </c>
      <c r="G15" s="990" t="s">
        <v>711</v>
      </c>
      <c r="H15" s="430" t="s">
        <v>447</v>
      </c>
      <c r="I15" s="41" t="s">
        <v>447</v>
      </c>
      <c r="J15" s="431">
        <v>45566</v>
      </c>
      <c r="K15" s="431">
        <v>46357</v>
      </c>
      <c r="L15" s="385">
        <v>2500</v>
      </c>
      <c r="M15" s="387">
        <v>110000000</v>
      </c>
      <c r="N15" s="375" t="s">
        <v>442</v>
      </c>
      <c r="O15" s="534">
        <f>+L15*1.01</f>
        <v>2525</v>
      </c>
      <c r="P15" s="386">
        <f>+M15*1.1</f>
        <v>121000000.00000001</v>
      </c>
      <c r="Q15" s="375" t="s">
        <v>442</v>
      </c>
      <c r="R15" s="549">
        <f>+O15*1.01</f>
        <v>2550.25</v>
      </c>
      <c r="S15" s="387">
        <f>+P15*1.1</f>
        <v>133100000.00000003</v>
      </c>
      <c r="T15" s="375" t="s">
        <v>442</v>
      </c>
      <c r="U15" s="549">
        <f>+R15*1.01</f>
        <v>2575.7525000000001</v>
      </c>
      <c r="V15" s="372">
        <f t="shared" si="1"/>
        <v>364100000</v>
      </c>
      <c r="W15" s="41" t="s">
        <v>443</v>
      </c>
      <c r="X15" s="385" t="s">
        <v>444</v>
      </c>
    </row>
    <row r="18" spans="1:27" ht="21" customHeight="1">
      <c r="M18" s="186"/>
    </row>
    <row r="19" spans="1:27" ht="26.1" customHeight="1">
      <c r="L19" s="6" t="s">
        <v>449</v>
      </c>
      <c r="M19" s="187">
        <f>SUM(M6:M18)</f>
        <v>66624579500</v>
      </c>
      <c r="N19" s="553"/>
      <c r="O19" s="553"/>
      <c r="P19" s="190">
        <f>SUM(P6:P15)</f>
        <v>75604824170</v>
      </c>
      <c r="Q19" s="553"/>
      <c r="R19" s="553"/>
      <c r="S19" s="190">
        <f>SUM(S6:S15)</f>
        <v>80365442730.199997</v>
      </c>
      <c r="T19" s="553"/>
      <c r="U19" s="553"/>
      <c r="V19" s="190">
        <f>SUM(V6:V15)</f>
        <v>222594846400.19998</v>
      </c>
      <c r="W19" s="107"/>
    </row>
    <row r="20" spans="1:27" ht="21" customHeight="1">
      <c r="M20" s="562"/>
      <c r="N20" s="562"/>
      <c r="O20" s="562"/>
      <c r="P20" s="562"/>
      <c r="Q20" s="562"/>
      <c r="S20" s="562"/>
    </row>
    <row r="21" spans="1:27" ht="21" customHeight="1">
      <c r="M21" s="565"/>
      <c r="P21" s="446"/>
      <c r="S21" s="446"/>
    </row>
    <row r="22" spans="1:27" ht="21" customHeight="1">
      <c r="M22" s="565"/>
      <c r="N22" s="565"/>
      <c r="O22" s="565"/>
      <c r="P22" s="565"/>
      <c r="Q22" s="565"/>
      <c r="R22" s="565"/>
      <c r="S22" s="565"/>
    </row>
    <row r="23" spans="1:27" s="44" customFormat="1">
      <c r="A23" s="6"/>
      <c r="B23" s="71"/>
      <c r="C23" s="69"/>
      <c r="D23" s="90"/>
      <c r="E23" s="166"/>
      <c r="F23"/>
      <c r="G23"/>
      <c r="L23" s="4"/>
      <c r="M23" s="185"/>
      <c r="N23" s="462"/>
      <c r="O23" s="462"/>
      <c r="P23" s="189"/>
      <c r="Q23" s="462"/>
      <c r="R23" s="462"/>
      <c r="S23" s="189"/>
      <c r="T23" s="462"/>
      <c r="U23" s="462"/>
      <c r="V23" s="189"/>
      <c r="W23" s="4"/>
      <c r="X23" s="4"/>
      <c r="Y23" s="4"/>
      <c r="Z23" s="4"/>
      <c r="AA23" s="4"/>
    </row>
    <row r="24" spans="1:27" s="44" customFormat="1">
      <c r="A24" s="6"/>
      <c r="B24" s="71"/>
      <c r="C24" s="69"/>
      <c r="D24" s="90"/>
      <c r="E24" s="166"/>
      <c r="F24"/>
      <c r="G24"/>
      <c r="L24" s="4"/>
      <c r="M24" s="185"/>
      <c r="N24" s="462"/>
      <c r="O24" s="462"/>
      <c r="P24" s="189"/>
      <c r="Q24" s="462"/>
      <c r="R24" s="462"/>
      <c r="S24" s="189"/>
      <c r="T24" s="462"/>
      <c r="U24" s="462"/>
      <c r="V24" s="189"/>
      <c r="W24" s="4"/>
      <c r="X24" s="4"/>
      <c r="Y24" s="4"/>
      <c r="Z24" s="4"/>
      <c r="AA24" s="4"/>
    </row>
    <row r="25" spans="1:27" s="44" customFormat="1">
      <c r="A25" s="6"/>
      <c r="B25" s="71"/>
      <c r="C25" s="69"/>
      <c r="D25" s="90"/>
      <c r="E25" s="166"/>
      <c r="F25"/>
      <c r="G25"/>
      <c r="L25" s="4"/>
      <c r="M25" s="185"/>
      <c r="N25" s="462"/>
      <c r="O25" s="462"/>
      <c r="P25" s="189"/>
      <c r="Q25" s="462"/>
      <c r="R25" s="462"/>
      <c r="S25" s="189"/>
      <c r="T25" s="462"/>
      <c r="U25" s="462"/>
      <c r="V25" s="189"/>
      <c r="W25" s="4"/>
      <c r="X25" s="4"/>
      <c r="Y25" s="4"/>
      <c r="Z25" s="4"/>
      <c r="AA25" s="4"/>
    </row>
    <row r="26" spans="1:27" s="44" customFormat="1">
      <c r="A26" s="6"/>
      <c r="B26" s="71"/>
      <c r="C26" s="69"/>
      <c r="D26" s="90"/>
      <c r="E26" s="166"/>
      <c r="F26"/>
      <c r="G26"/>
      <c r="L26" s="4"/>
      <c r="M26" s="185"/>
      <c r="N26" s="462"/>
      <c r="O26" s="462"/>
      <c r="P26" s="189"/>
      <c r="Q26" s="462"/>
      <c r="R26" s="462"/>
      <c r="S26" s="189"/>
      <c r="T26" s="462"/>
      <c r="U26" s="462"/>
      <c r="V26" s="189"/>
      <c r="W26" s="4"/>
      <c r="X26" s="4"/>
      <c r="Y26" s="4"/>
      <c r="Z26" s="4"/>
      <c r="AA26" s="4"/>
    </row>
  </sheetData>
  <autoFilter ref="A5:AA16" xr:uid="{00000000-0009-0000-0000-000001000000}"/>
  <mergeCells count="5">
    <mergeCell ref="A2:M2"/>
    <mergeCell ref="C7:C8"/>
    <mergeCell ref="D7:D8"/>
    <mergeCell ref="C9:C13"/>
    <mergeCell ref="D9:D13"/>
  </mergeCells>
  <dataValidations count="1">
    <dataValidation type="list" allowBlank="1" showInputMessage="1" showErrorMessage="1" sqref="N10:N12 T10:T12 Q10:Q12" xr:uid="{E3C83124-F7A0-E243-B7F6-B99A49886720}">
      <formula1>$M$53:$M$55</formula1>
    </dataValidation>
  </dataValidations>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M59" rgbClr="000000"/>
  </commentList>
  <commentList sheetStid="3">
    <comment s:ref="L11" rgbClr="00000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Tabla Dinámica</vt:lpstr>
      <vt:lpstr>PRODUCTOS TODAS LINEAS  </vt:lpstr>
      <vt:lpstr>LINEA1 MUJERES GUARDIANASPAZ</vt:lpstr>
      <vt:lpstr>LINEA2 SALUD Y BIENESTAR</vt:lpstr>
      <vt:lpstr>LINEA 3 VIDA LIBRE VIOLENCIAS</vt:lpstr>
      <vt:lpstr>LINEA 4 JUSTICIAS</vt:lpstr>
      <vt:lpstr>LINEA 5 PROTECCION TERRITORIO</vt:lpstr>
      <vt:lpstr>LINEA 6 AUTONOMIA ECONOMICA</vt:lpstr>
      <vt:lpstr>LINEA 7 MOVILIDAD HUMANA</vt:lpstr>
      <vt:lpstr>Hoja8</vt:lpstr>
      <vt:lpstr>Hoja10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PARRA ROMERO</dc:creator>
  <cp:lastModifiedBy>Diana Carolina Martínez Jara</cp:lastModifiedBy>
  <dcterms:created xsi:type="dcterms:W3CDTF">2023-11-02T18:10:00Z</dcterms:created>
  <dcterms:modified xsi:type="dcterms:W3CDTF">2024-11-07T23:20:08Z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3082-5.2.0.7913</vt:lpwstr>
  </property>
</Properties>
</file>